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 Richardson\Desktop\DPC\Accounts\2021-22\"/>
    </mc:Choice>
  </mc:AlternateContent>
  <xr:revisionPtr revIDLastSave="0" documentId="13_ncr:1_{1C6D743B-2C56-4E16-9602-003C381818FF}" xr6:coauthVersionLast="47" xr6:coauthVersionMax="47" xr10:uidLastSave="{00000000-0000-0000-0000-000000000000}"/>
  <bookViews>
    <workbookView xWindow="-108" yWindow="-108" windowWidth="23256" windowHeight="12456" activeTab="1" xr2:uid="{81F9F2A6-8983-498E-B184-B61DE61013E5}"/>
  </bookViews>
  <sheets>
    <sheet name="Income" sheetId="5" r:id="rId1"/>
    <sheet name="Expenditure" sheetId="1" r:id="rId2"/>
    <sheet name="Sheet1" sheetId="7" r:id="rId3"/>
    <sheet name="Budget" sheetId="2" r:id="rId4"/>
    <sheet name="Reserves" sheetId="4" r:id="rId5"/>
    <sheet name="VAT 30.6.21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4" l="1"/>
  <c r="I15" i="4"/>
  <c r="G10" i="4"/>
  <c r="I6" i="4"/>
  <c r="I7" i="4"/>
  <c r="I8" i="4"/>
  <c r="I9" i="4"/>
  <c r="I10" i="4"/>
  <c r="I11" i="4"/>
  <c r="I12" i="4"/>
  <c r="I13" i="4"/>
  <c r="I14" i="4"/>
  <c r="I5" i="4"/>
  <c r="F147" i="1" l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E147" i="1"/>
  <c r="E14" i="7"/>
  <c r="E15" i="5"/>
  <c r="E28" i="7"/>
  <c r="F105" i="1"/>
  <c r="H105" i="1" s="1"/>
  <c r="F104" i="1"/>
  <c r="K104" i="1" s="1"/>
  <c r="F86" i="1"/>
  <c r="H86" i="1" s="1"/>
  <c r="F85" i="1"/>
  <c r="K85" i="1" s="1"/>
  <c r="E19" i="7"/>
  <c r="E6" i="7"/>
  <c r="E21" i="7" s="1"/>
  <c r="E15" i="4" l="1"/>
  <c r="F10" i="4"/>
  <c r="F15" i="4" s="1"/>
  <c r="C22" i="2"/>
  <c r="D22" i="2" s="1"/>
  <c r="AE90" i="1"/>
  <c r="AB100" i="1"/>
  <c r="F96" i="1"/>
  <c r="U96" i="1" s="1"/>
  <c r="F89" i="1"/>
  <c r="AD89" i="1" s="1"/>
  <c r="F87" i="1"/>
  <c r="AC87" i="1" s="1"/>
  <c r="E27" i="7"/>
  <c r="E29" i="7" s="1"/>
  <c r="F84" i="1"/>
  <c r="R84" i="1" s="1"/>
  <c r="F82" i="1"/>
  <c r="W81" i="1"/>
  <c r="F81" i="1"/>
  <c r="F78" i="1"/>
  <c r="B54" i="2"/>
  <c r="D20" i="2"/>
  <c r="D21" i="2"/>
  <c r="D23" i="2"/>
  <c r="D26" i="2"/>
  <c r="D27" i="2"/>
  <c r="D29" i="2"/>
  <c r="D30" i="2"/>
  <c r="D41" i="2"/>
  <c r="D42" i="2"/>
  <c r="D44" i="2"/>
  <c r="D45" i="2"/>
  <c r="D47" i="2"/>
  <c r="D48" i="2"/>
  <c r="D49" i="2"/>
  <c r="D50" i="2"/>
  <c r="D19" i="2"/>
  <c r="D8" i="2"/>
  <c r="D9" i="2"/>
  <c r="D10" i="2"/>
  <c r="D11" i="2"/>
  <c r="D12" i="2"/>
  <c r="D13" i="2"/>
  <c r="B14" i="2"/>
  <c r="C7" i="2"/>
  <c r="D7" i="2" s="1"/>
  <c r="C6" i="2"/>
  <c r="D6" i="2" s="1"/>
  <c r="C14" i="2" l="1"/>
  <c r="D14" i="2" s="1"/>
  <c r="G12" i="4"/>
  <c r="C51" i="2"/>
  <c r="D51" i="2" s="1"/>
  <c r="C52" i="2"/>
  <c r="D52" i="2" s="1"/>
  <c r="C32" i="2"/>
  <c r="D32" i="2" s="1"/>
  <c r="G13" i="4"/>
  <c r="P48" i="1"/>
  <c r="C33" i="2"/>
  <c r="D33" i="2" s="1"/>
  <c r="C53" i="2"/>
  <c r="D53" i="2" s="1"/>
  <c r="C39" i="2"/>
  <c r="D39" i="2" s="1"/>
  <c r="C38" i="2"/>
  <c r="D38" i="2" s="1"/>
  <c r="C36" i="2"/>
  <c r="D36" i="2" s="1"/>
  <c r="C31" i="2"/>
  <c r="D31" i="2" s="1"/>
  <c r="C34" i="2"/>
  <c r="D34" i="2" s="1"/>
  <c r="C35" i="2"/>
  <c r="D35" i="2" s="1"/>
  <c r="F66" i="1"/>
  <c r="U66" i="1" s="1"/>
  <c r="F65" i="1"/>
  <c r="Q65" i="1" s="1"/>
  <c r="E11" i="6"/>
  <c r="C43" i="2" l="1"/>
  <c r="D43" i="2" s="1"/>
  <c r="C40" i="2"/>
  <c r="D40" i="2" s="1"/>
  <c r="C28" i="2"/>
  <c r="D28" i="2" s="1"/>
  <c r="S34" i="1"/>
  <c r="F34" i="1"/>
  <c r="P33" i="1"/>
  <c r="R33" i="1"/>
  <c r="F33" i="1"/>
  <c r="F18" i="1"/>
  <c r="O18" i="1" s="1"/>
  <c r="F14" i="1"/>
  <c r="C24" i="2" l="1"/>
  <c r="D24" i="2" s="1"/>
  <c r="C37" i="2"/>
  <c r="D37" i="2" s="1"/>
  <c r="C25" i="2"/>
  <c r="D25" i="2" s="1"/>
  <c r="G6" i="4"/>
  <c r="G5" i="4" s="1"/>
  <c r="T34" i="1"/>
  <c r="C46" i="2" l="1"/>
  <c r="D46" i="2" l="1"/>
  <c r="D54" i="2" s="1"/>
  <c r="C54" i="2"/>
  <c r="G15" i="4"/>
</calcChain>
</file>

<file path=xl/sharedStrings.xml><?xml version="1.0" encoding="utf-8"?>
<sst xmlns="http://schemas.openxmlformats.org/spreadsheetml/2006/main" count="518" uniqueCount="297">
  <si>
    <t>Date</t>
  </si>
  <si>
    <t>Payee</t>
  </si>
  <si>
    <t>Detail</t>
  </si>
  <si>
    <t>Chq. No</t>
  </si>
  <si>
    <t>Gross</t>
  </si>
  <si>
    <t>Vat</t>
  </si>
  <si>
    <t>Annual</t>
  </si>
  <si>
    <t>Electricity</t>
  </si>
  <si>
    <t>Monthly</t>
  </si>
  <si>
    <t>Telephone/</t>
  </si>
  <si>
    <t>Legal</t>
  </si>
  <si>
    <t>Section</t>
  </si>
  <si>
    <t>Training</t>
  </si>
  <si>
    <t>Playarea</t>
  </si>
  <si>
    <t xml:space="preserve">Village </t>
  </si>
  <si>
    <t>Garage</t>
  </si>
  <si>
    <t>Grass</t>
  </si>
  <si>
    <t>Unit</t>
  </si>
  <si>
    <t>Stationery</t>
  </si>
  <si>
    <t>Computer</t>
  </si>
  <si>
    <t>Insurance</t>
  </si>
  <si>
    <t>Bowls Club</t>
  </si>
  <si>
    <t>Chairmans</t>
  </si>
  <si>
    <t>Audit</t>
  </si>
  <si>
    <t>Subscriptions</t>
  </si>
  <si>
    <t>Charges</t>
  </si>
  <si>
    <t>Salary</t>
  </si>
  <si>
    <t>Broadband</t>
  </si>
  <si>
    <t>Fees</t>
  </si>
  <si>
    <t>Costs</t>
  </si>
  <si>
    <t>Maintenance</t>
  </si>
  <si>
    <t>Rent</t>
  </si>
  <si>
    <t>Cutting</t>
  </si>
  <si>
    <t>Software</t>
  </si>
  <si>
    <t>Allowance</t>
  </si>
  <si>
    <t xml:space="preserve">Acis </t>
  </si>
  <si>
    <t>Mrs L Richardson</t>
  </si>
  <si>
    <t>Clerks Salay and Expenses</t>
  </si>
  <si>
    <t>LALC</t>
  </si>
  <si>
    <t>ATS and Annual Subscriptions</t>
  </si>
  <si>
    <t>VOID</t>
  </si>
  <si>
    <t>Mrs B Edwards</t>
  </si>
  <si>
    <t>Litter Picker Salary</t>
  </si>
  <si>
    <t>Glendale</t>
  </si>
  <si>
    <t>Village Maintenance</t>
  </si>
  <si>
    <t>Jackons Fencing</t>
  </si>
  <si>
    <t>Playarea Fencing</t>
  </si>
  <si>
    <t>Arborez Ltd</t>
  </si>
  <si>
    <t>Oak Wood Fencing</t>
  </si>
  <si>
    <t>Welton PC</t>
  </si>
  <si>
    <t>Speed Sign Relocation</t>
  </si>
  <si>
    <t>Came &amp; Company</t>
  </si>
  <si>
    <t>Annual Insurance</t>
  </si>
  <si>
    <t>A. Pache</t>
  </si>
  <si>
    <t>Chairmans Allowance</t>
  </si>
  <si>
    <t>Dunholme News</t>
  </si>
  <si>
    <t>Cleaner Advertisement</t>
  </si>
  <si>
    <t>Playarea Inspection</t>
  </si>
  <si>
    <t>Viking Direct</t>
  </si>
  <si>
    <t>Rudies Roots</t>
  </si>
  <si>
    <t>Village Planters</t>
  </si>
  <si>
    <t xml:space="preserve">Ceylan Azis </t>
  </si>
  <si>
    <t>Sports Unit Cleaning</t>
  </si>
  <si>
    <t>James Heath Electrical</t>
  </si>
  <si>
    <t>Sports Unit Maintenance</t>
  </si>
  <si>
    <t>Playarea Repairs</t>
  </si>
  <si>
    <t>RoSPA</t>
  </si>
  <si>
    <t>Annual Playarea Inspections</t>
  </si>
  <si>
    <t>AKO Groundworks</t>
  </si>
  <si>
    <t>Paving at Sports Units</t>
  </si>
  <si>
    <t>Jacksons Fencing</t>
  </si>
  <si>
    <t>Ramp Materials</t>
  </si>
  <si>
    <t>N. Rodgers</t>
  </si>
  <si>
    <t>Sports Unit Keys</t>
  </si>
  <si>
    <t>PKF Littlejohn LLP</t>
  </si>
  <si>
    <t>External Audit</t>
  </si>
  <si>
    <t>N. Smith Ltd</t>
  </si>
  <si>
    <t>DDIBC Boiler</t>
  </si>
  <si>
    <t>Garage Rent</t>
  </si>
  <si>
    <t>C. Seal</t>
  </si>
  <si>
    <t>Microsoft Fees</t>
  </si>
  <si>
    <t>Chattertons</t>
  </si>
  <si>
    <t>Professional Fees</t>
  </si>
  <si>
    <t>INCOME</t>
  </si>
  <si>
    <t>PRECEPT</t>
  </si>
  <si>
    <t>PAVILION</t>
  </si>
  <si>
    <t>Football Field</t>
  </si>
  <si>
    <t>GRASS CUTTING</t>
  </si>
  <si>
    <t>OUTDOOR BOWLS CLUB</t>
  </si>
  <si>
    <t>DDIBC</t>
  </si>
  <si>
    <t>PLANTER SPONSORSHIP</t>
  </si>
  <si>
    <t>Interest</t>
  </si>
  <si>
    <t>TOTAL INCOME</t>
  </si>
  <si>
    <t>EXPENDITURE</t>
  </si>
  <si>
    <t>VILLAGE HALL</t>
  </si>
  <si>
    <t>FINANCIAL DONATIONS</t>
  </si>
  <si>
    <t>PLAY AREAS</t>
  </si>
  <si>
    <t>SPORTS UNITS/PAVILION</t>
  </si>
  <si>
    <t>SKIPS</t>
  </si>
  <si>
    <t>TENNIS COURTS</t>
  </si>
  <si>
    <t>SALARIES / PAYE</t>
  </si>
  <si>
    <t>ELECTION</t>
  </si>
  <si>
    <t>CAPITAL PROJECTS</t>
  </si>
  <si>
    <t>INSURANCE</t>
  </si>
  <si>
    <t>CCTV</t>
  </si>
  <si>
    <t>ANNUAL SUBSCRIPTIONS</t>
  </si>
  <si>
    <t>CHAIRMANS ALLOWANCE</t>
  </si>
  <si>
    <t>ANNUAL AUDIT FEE</t>
  </si>
  <si>
    <t>TRAINING</t>
  </si>
  <si>
    <t>VILLAGE MAINTENANCE</t>
  </si>
  <si>
    <t>PROFESSIONAL FEES</t>
  </si>
  <si>
    <t>TELEPHONE/BROADBAND</t>
  </si>
  <si>
    <t>GARAGE RENT</t>
  </si>
  <si>
    <t>Sec. 104 Payments</t>
  </si>
  <si>
    <t>POSTAGE</t>
  </si>
  <si>
    <t>Computer Expenses</t>
  </si>
  <si>
    <t>MILEAGE</t>
  </si>
  <si>
    <t>GRATUITY FUND</t>
  </si>
  <si>
    <t>STATIONERY</t>
  </si>
  <si>
    <t>RATES</t>
  </si>
  <si>
    <t>CHRISTMAS EVENT</t>
  </si>
  <si>
    <t>ROOM HIRE</t>
  </si>
  <si>
    <t>PLANNING</t>
  </si>
  <si>
    <t>NEIGHBOURHOOD PLANNING</t>
  </si>
  <si>
    <t>SEC. 137 PAYMENTS</t>
  </si>
  <si>
    <t>Electricity Charges</t>
  </si>
  <si>
    <t>TOTAL EXPENDITURE</t>
  </si>
  <si>
    <t>2021-22</t>
  </si>
  <si>
    <t>Budget Analysis</t>
  </si>
  <si>
    <t>4.10.21</t>
  </si>
  <si>
    <t>Budget</t>
  </si>
  <si>
    <t>Surplus</t>
  </si>
  <si>
    <t>Received</t>
  </si>
  <si>
    <t>Spent to</t>
  </si>
  <si>
    <t>Still to</t>
  </si>
  <si>
    <t>receive</t>
  </si>
  <si>
    <t>2020-21</t>
  </si>
  <si>
    <t>Total</t>
  </si>
  <si>
    <t>c f/d</t>
  </si>
  <si>
    <t>Precepted</t>
  </si>
  <si>
    <t>Spent</t>
  </si>
  <si>
    <t>Reserves</t>
  </si>
  <si>
    <t>Playarea Improvements</t>
  </si>
  <si>
    <t>Playarea fencing</t>
  </si>
  <si>
    <t>Parish Council Office</t>
  </si>
  <si>
    <t>DDIBC/Village Hall Roof</t>
  </si>
  <si>
    <t>Village Hall Maintenance</t>
  </si>
  <si>
    <t>CCTV Maintenance</t>
  </si>
  <si>
    <t>Moved to reserves</t>
  </si>
  <si>
    <t>MUGA</t>
  </si>
  <si>
    <t>Moved to Reserves</t>
  </si>
  <si>
    <t>Capital Assets</t>
  </si>
  <si>
    <t>Dunholme Parish Council</t>
  </si>
  <si>
    <t>e.on</t>
  </si>
  <si>
    <t>Electricty Charge</t>
  </si>
  <si>
    <t>DD</t>
  </si>
  <si>
    <t>Advert</t>
  </si>
  <si>
    <t>Employee</t>
  </si>
  <si>
    <t>Expenses</t>
  </si>
  <si>
    <t>Current A/c</t>
  </si>
  <si>
    <t>ns&amp;i</t>
  </si>
  <si>
    <t>WLDC</t>
  </si>
  <si>
    <t>Precept</t>
  </si>
  <si>
    <t>LTA</t>
  </si>
  <si>
    <t>Service Charge</t>
  </si>
  <si>
    <t>£20  O/S</t>
  </si>
  <si>
    <t>Athur J Gallaghe</t>
  </si>
  <si>
    <t>Querying with bank</t>
  </si>
  <si>
    <t xml:space="preserve">Dunholme Parish Council     </t>
  </si>
  <si>
    <t>VAT Claim</t>
  </si>
  <si>
    <t>1.4.2021 - 30.6.2021</t>
  </si>
  <si>
    <t>Invoice Date</t>
  </si>
  <si>
    <t>Details</t>
  </si>
  <si>
    <t>VAT No.</t>
  </si>
  <si>
    <t xml:space="preserve">Addressed To </t>
  </si>
  <si>
    <t>VAT Amount</t>
  </si>
  <si>
    <t>Annual Training Scheme</t>
  </si>
  <si>
    <t>416 3939 41</t>
  </si>
  <si>
    <t>23.03.2021</t>
  </si>
  <si>
    <t>02.05.2021</t>
  </si>
  <si>
    <t>559 0978 89</t>
  </si>
  <si>
    <t>18.05.2021</t>
  </si>
  <si>
    <t>Tree Maintenance</t>
  </si>
  <si>
    <t>331 8525 12</t>
  </si>
  <si>
    <t>30.03.2021</t>
  </si>
  <si>
    <t>201 1048 82</t>
  </si>
  <si>
    <t>31.03.2021</t>
  </si>
  <si>
    <t>01.06.2021</t>
  </si>
  <si>
    <t xml:space="preserve">Your submission reference is 94NJ-7L07-T6QL </t>
  </si>
  <si>
    <t>06/09/2021`A. Pache</t>
  </si>
  <si>
    <t>Ms L Richardson</t>
  </si>
  <si>
    <t>Eon</t>
  </si>
  <si>
    <t>TalkTalk</t>
  </si>
  <si>
    <t>E.on</t>
  </si>
  <si>
    <t>EDF</t>
  </si>
  <si>
    <t>ICO</t>
  </si>
  <si>
    <t>Data Protecton Fees</t>
  </si>
  <si>
    <t>AKO Maintenance</t>
  </si>
  <si>
    <t>Grass Cutting</t>
  </si>
  <si>
    <t>Sport Unit Repairs</t>
  </si>
  <si>
    <t>Cllr C Seal</t>
  </si>
  <si>
    <t>DDIBC area traffic flow</t>
  </si>
  <si>
    <t>Playarea Checks</t>
  </si>
  <si>
    <t>S M Harrison</t>
  </si>
  <si>
    <t>Sports Unit replacement lock</t>
  </si>
  <si>
    <t>Draper Memorials</t>
  </si>
  <si>
    <t>War memorial cleaning</t>
  </si>
  <si>
    <t>Cllr A Pache</t>
  </si>
  <si>
    <t>Graffiti remover</t>
  </si>
  <si>
    <t>Lease Payment</t>
  </si>
  <si>
    <t>HMRC</t>
  </si>
  <si>
    <t>VAT repayment</t>
  </si>
  <si>
    <t>Lincs Lining</t>
  </si>
  <si>
    <t>White Line Marking</t>
  </si>
  <si>
    <t>Village</t>
  </si>
  <si>
    <t>Hall</t>
  </si>
  <si>
    <t>Printer</t>
  </si>
  <si>
    <t>Assets</t>
  </si>
  <si>
    <t>Allen Signs</t>
  </si>
  <si>
    <t>Village Hall Signs</t>
  </si>
  <si>
    <t>GBSG</t>
  </si>
  <si>
    <t>Rose Farms</t>
  </si>
  <si>
    <t>Luke Brown</t>
  </si>
  <si>
    <t>D. Mustafova</t>
  </si>
  <si>
    <t>Royal British Legion</t>
  </si>
  <si>
    <t>Mrs S Keetley</t>
  </si>
  <si>
    <t>The Old School Hall</t>
  </si>
  <si>
    <t>Dunholme PCC</t>
  </si>
  <si>
    <t>CCTV Upgrades</t>
  </si>
  <si>
    <t>Play area inspections</t>
  </si>
  <si>
    <t>Christams Tree</t>
  </si>
  <si>
    <t>NP Consultant</t>
  </si>
  <si>
    <t>Maintenance and Cleaning Costs</t>
  </si>
  <si>
    <t>Rememberance Wreath</t>
  </si>
  <si>
    <t>Christam Event Costs</t>
  </si>
  <si>
    <t>Financial Donation</t>
  </si>
  <si>
    <t>Duck Island Reimbursement</t>
  </si>
  <si>
    <t xml:space="preserve">CCTV </t>
  </si>
  <si>
    <t xml:space="preserve">Section </t>
  </si>
  <si>
    <t>NP</t>
  </si>
  <si>
    <t>Grants</t>
  </si>
  <si>
    <t>10.01.2022</t>
  </si>
  <si>
    <t>Imprint Colour Printers</t>
  </si>
  <si>
    <t>NP Surveys</t>
  </si>
  <si>
    <t>Transfer to DDIBC Fund as agreed Dec 2021</t>
  </si>
  <si>
    <t>Transferred to reserves</t>
  </si>
  <si>
    <t>Queens Platinum Jubilee</t>
  </si>
  <si>
    <t>HSBC - 432</t>
  </si>
  <si>
    <t>ns&amp;I - Clerks Gratuity A/c</t>
  </si>
  <si>
    <t>Less: Outstanding Cheques</t>
  </si>
  <si>
    <t>Add: Unbanked Income</t>
  </si>
  <si>
    <t>CASH BOOK</t>
  </si>
  <si>
    <t>Add: Reciepts in the year</t>
  </si>
  <si>
    <t>Less: Payments in the year</t>
  </si>
  <si>
    <t>Closing balance per cash book</t>
  </si>
  <si>
    <t>Opening balance as at 1st April 2021</t>
  </si>
  <si>
    <t>Groundforce UK</t>
  </si>
  <si>
    <t>NP Reveiew Funding</t>
  </si>
  <si>
    <t>HSBC</t>
  </si>
  <si>
    <t>Bank Charges</t>
  </si>
  <si>
    <t>Bank</t>
  </si>
  <si>
    <t>Refund of charges</t>
  </si>
  <si>
    <t xml:space="preserve">HSBC </t>
  </si>
  <si>
    <t>511 - C Seal</t>
  </si>
  <si>
    <t>Neighbourhood Plan Costs</t>
  </si>
  <si>
    <t>Rent Charges</t>
  </si>
  <si>
    <t>Freeths</t>
  </si>
  <si>
    <t>Legal Fees</t>
  </si>
  <si>
    <t>DOSC</t>
  </si>
  <si>
    <t>Website Fees</t>
  </si>
  <si>
    <t>YE 31st March 2022</t>
  </si>
  <si>
    <t>Clerks Salay and Expenses (January 2022)</t>
  </si>
  <si>
    <t>Reimbursement for laptop</t>
  </si>
  <si>
    <t>DOSH</t>
  </si>
  <si>
    <t>Room Hire</t>
  </si>
  <si>
    <t>LAB Planning</t>
  </si>
  <si>
    <t>NP Review Consultatnt Fee</t>
  </si>
  <si>
    <t>Unit Cleaning</t>
  </si>
  <si>
    <t>Maintenance Costs</t>
  </si>
  <si>
    <t>Clerks Salary and Expenses</t>
  </si>
  <si>
    <t>Reimbursement for printer toener</t>
  </si>
  <si>
    <t>R. Mason</t>
  </si>
  <si>
    <t>Bouncy Castle Hire</t>
  </si>
  <si>
    <t>PAYE Tax and NI</t>
  </si>
  <si>
    <t>530 - DOSH</t>
  </si>
  <si>
    <t>542 - R. Mason</t>
  </si>
  <si>
    <t>543 - HMRC</t>
  </si>
  <si>
    <t>544 - LAB Planning</t>
  </si>
  <si>
    <t>Lease and Loan payment</t>
  </si>
  <si>
    <t>Welton FC</t>
  </si>
  <si>
    <t>Hire Fess</t>
  </si>
  <si>
    <t>Net Balance as at 31st March 2022</t>
  </si>
  <si>
    <t>Bank Balance per Bank Statements as at 31st March 2022</t>
  </si>
  <si>
    <t xml:space="preserve">Happy Windown Co. </t>
  </si>
  <si>
    <t>DDIBC Windows</t>
  </si>
  <si>
    <t>Move remaining £3076.33 to  improvement fund</t>
  </si>
  <si>
    <t>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</si>
</sst>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2" xfId="0" applyNumberFormat="1" applyBorder="1"/>
    <xf numFmtId="0" fontId="0" fillId="0" borderId="2" xfId="0" applyBorder="1"/>
    <xf numFmtId="0" fontId="4" fillId="0" borderId="0" xfId="0" applyFont="1"/>
    <xf numFmtId="2" fontId="4" fillId="0" borderId="0" xfId="0" applyNumberFormat="1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4" fontId="0" fillId="0" borderId="0" xfId="0" applyNumberFormat="1"/>
    <xf numFmtId="0" fontId="6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"/>
    </xf>
    <xf numFmtId="2" fontId="0" fillId="0" borderId="0" xfId="0" applyNumberFormat="1" applyFont="1"/>
    <xf numFmtId="2" fontId="0" fillId="0" borderId="0" xfId="0" applyNumberFormat="1" applyFont="1" applyBorder="1"/>
    <xf numFmtId="0" fontId="2" fillId="0" borderId="3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0" fillId="0" borderId="1" xfId="0" applyNumberFormat="1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3" fillId="0" borderId="1" xfId="0" applyNumberFormat="1" applyFont="1" applyBorder="1"/>
    <xf numFmtId="2" fontId="3" fillId="0" borderId="0" xfId="0" applyNumberFormat="1" applyFont="1" applyBorder="1"/>
    <xf numFmtId="2" fontId="3" fillId="0" borderId="2" xfId="0" applyNumberFormat="1" applyFont="1" applyBorder="1"/>
    <xf numFmtId="2" fontId="0" fillId="0" borderId="0" xfId="0" applyNumberFormat="1" applyAlignment="1">
      <alignment horizontal="right"/>
    </xf>
    <xf numFmtId="49" fontId="0" fillId="0" borderId="0" xfId="0" applyNumberFormat="1"/>
    <xf numFmtId="2" fontId="0" fillId="0" borderId="5" xfId="0" applyNumberFormat="1" applyBorder="1"/>
    <xf numFmtId="2" fontId="0" fillId="2" borderId="2" xfId="0" applyNumberFormat="1" applyFill="1" applyBorder="1"/>
    <xf numFmtId="16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/>
    <xf numFmtId="2" fontId="7" fillId="0" borderId="1" xfId="0" applyNumberFormat="1" applyFont="1" applyBorder="1"/>
    <xf numFmtId="14" fontId="0" fillId="0" borderId="0" xfId="0" applyNumberFormat="1" applyFont="1"/>
    <xf numFmtId="2" fontId="0" fillId="0" borderId="0" xfId="0" applyNumberFormat="1" applyFill="1" applyBorder="1"/>
    <xf numFmtId="0" fontId="0" fillId="0" borderId="0" xfId="0" applyBorder="1"/>
    <xf numFmtId="2" fontId="7" fillId="0" borderId="0" xfId="0" applyNumberFormat="1" applyFont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BF3CF-E04E-4021-996D-ED6BC505B311}">
  <dimension ref="A1:O16"/>
  <sheetViews>
    <sheetView workbookViewId="0">
      <selection activeCell="E16" sqref="E16"/>
    </sheetView>
  </sheetViews>
  <sheetFormatPr defaultRowHeight="14.4" x14ac:dyDescent="0.3"/>
  <cols>
    <col min="1" max="1" width="10.6640625" bestFit="1" customWidth="1"/>
    <col min="2" max="2" width="16.6640625" customWidth="1"/>
    <col min="3" max="3" width="34.5546875" customWidth="1"/>
    <col min="5" max="5" width="11.109375" bestFit="1" customWidth="1"/>
    <col min="7" max="7" width="10" bestFit="1" customWidth="1"/>
  </cols>
  <sheetData>
    <row r="1" spans="1:15" s="8" customFormat="1" x14ac:dyDescent="0.3">
      <c r="A1" s="8" t="s">
        <v>152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s="8" customFormat="1" x14ac:dyDescent="0.3">
      <c r="E2" s="1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s="10" customFormat="1" x14ac:dyDescent="0.3">
      <c r="E3" s="11" t="s">
        <v>159</v>
      </c>
      <c r="F3" s="11" t="s">
        <v>160</v>
      </c>
      <c r="G3" s="11"/>
      <c r="H3" s="11" t="s">
        <v>8</v>
      </c>
      <c r="I3" s="11"/>
      <c r="J3" s="11"/>
      <c r="K3" s="11"/>
      <c r="L3" s="11"/>
      <c r="M3" s="11"/>
      <c r="N3" s="11"/>
      <c r="O3" s="11"/>
    </row>
    <row r="4" spans="1:15" s="10" customFormat="1" x14ac:dyDescent="0.3"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s="16" customFormat="1" x14ac:dyDescent="0.3">
      <c r="A5" s="42">
        <v>44287</v>
      </c>
      <c r="B5" s="16" t="s">
        <v>161</v>
      </c>
      <c r="C5" s="16" t="s">
        <v>162</v>
      </c>
      <c r="E5" s="18">
        <v>44871</v>
      </c>
      <c r="F5" s="18"/>
      <c r="G5" s="18"/>
      <c r="H5" s="18"/>
    </row>
    <row r="6" spans="1:15" s="16" customFormat="1" x14ac:dyDescent="0.3">
      <c r="A6" s="42">
        <v>44304</v>
      </c>
      <c r="B6" s="16" t="s">
        <v>163</v>
      </c>
      <c r="C6" s="16" t="s">
        <v>164</v>
      </c>
      <c r="E6" s="18">
        <v>500</v>
      </c>
      <c r="F6" s="18"/>
      <c r="G6" s="18"/>
      <c r="H6" s="18"/>
      <c r="J6" s="16" t="s">
        <v>165</v>
      </c>
    </row>
    <row r="7" spans="1:15" s="16" customFormat="1" x14ac:dyDescent="0.3">
      <c r="A7" s="42">
        <v>44411</v>
      </c>
      <c r="B7" s="16" t="s">
        <v>166</v>
      </c>
      <c r="C7" s="16" t="s">
        <v>167</v>
      </c>
      <c r="E7" s="18">
        <v>130.88999999999999</v>
      </c>
      <c r="F7" s="18"/>
      <c r="G7" s="18"/>
      <c r="H7" s="18"/>
    </row>
    <row r="8" spans="1:15" s="16" customFormat="1" x14ac:dyDescent="0.3">
      <c r="A8" s="42">
        <v>44490</v>
      </c>
      <c r="B8" s="16" t="s">
        <v>89</v>
      </c>
      <c r="C8" s="16" t="s">
        <v>209</v>
      </c>
      <c r="E8" s="18">
        <v>9000</v>
      </c>
    </row>
    <row r="9" spans="1:15" s="16" customFormat="1" x14ac:dyDescent="0.3">
      <c r="A9" s="42">
        <v>44490</v>
      </c>
      <c r="B9" s="16" t="s">
        <v>210</v>
      </c>
      <c r="C9" s="16" t="s">
        <v>211</v>
      </c>
      <c r="E9" s="18">
        <v>2457.58</v>
      </c>
    </row>
    <row r="10" spans="1:15" s="16" customFormat="1" x14ac:dyDescent="0.3">
      <c r="A10" s="42">
        <v>44505</v>
      </c>
      <c r="B10" s="16" t="s">
        <v>256</v>
      </c>
      <c r="C10" s="16" t="s">
        <v>257</v>
      </c>
      <c r="E10" s="18">
        <v>6585</v>
      </c>
    </row>
    <row r="11" spans="1:15" s="16" customFormat="1" x14ac:dyDescent="0.3">
      <c r="A11" s="42">
        <v>44585</v>
      </c>
      <c r="B11" s="16" t="s">
        <v>258</v>
      </c>
      <c r="C11" s="16" t="s">
        <v>261</v>
      </c>
      <c r="E11" s="16">
        <v>8.01</v>
      </c>
    </row>
    <row r="12" spans="1:15" x14ac:dyDescent="0.3">
      <c r="A12" s="12">
        <v>44605</v>
      </c>
      <c r="B12" s="16" t="s">
        <v>163</v>
      </c>
      <c r="C12" s="16" t="s">
        <v>265</v>
      </c>
      <c r="E12" s="18">
        <v>1956</v>
      </c>
    </row>
    <row r="13" spans="1:15" s="14" customFormat="1" x14ac:dyDescent="0.3">
      <c r="A13" s="46">
        <v>44651</v>
      </c>
      <c r="B13" s="14" t="s">
        <v>89</v>
      </c>
      <c r="C13" s="14" t="s">
        <v>288</v>
      </c>
      <c r="E13" s="29">
        <v>11500</v>
      </c>
    </row>
    <row r="14" spans="1:15" s="14" customFormat="1" x14ac:dyDescent="0.3">
      <c r="A14" s="46">
        <v>44651</v>
      </c>
      <c r="B14" s="14" t="s">
        <v>289</v>
      </c>
      <c r="C14" s="14" t="s">
        <v>290</v>
      </c>
      <c r="E14" s="29">
        <v>600</v>
      </c>
    </row>
    <row r="15" spans="1:15" ht="15" thickBot="1" x14ac:dyDescent="0.35">
      <c r="E15" s="6">
        <f>SUM(E5:E14)</f>
        <v>77608.48000000001</v>
      </c>
      <c r="F15" s="7"/>
    </row>
    <row r="16" spans="1:15" ht="15" thickTop="1" x14ac:dyDescent="0.3"/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9F1C8-7289-4DA3-B0B5-675531C6BBF5}">
  <dimension ref="A1:AG148"/>
  <sheetViews>
    <sheetView tabSelected="1" workbookViewId="0">
      <pane xSplit="7" ySplit="12" topLeftCell="H112" activePane="bottomRight" state="frozen"/>
      <selection pane="topRight" activeCell="H1" sqref="H1"/>
      <selection pane="bottomLeft" activeCell="A11" sqref="A11"/>
      <selection pane="bottomRight" activeCell="B126" sqref="B126"/>
    </sheetView>
  </sheetViews>
  <sheetFormatPr defaultColWidth="9.109375" defaultRowHeight="14.4" x14ac:dyDescent="0.3"/>
  <cols>
    <col min="1" max="1" width="10.6640625" style="15" bestFit="1" customWidth="1"/>
    <col min="2" max="2" width="20.88671875" style="16" bestFit="1" customWidth="1"/>
    <col min="3" max="3" width="34.77734375" style="16" bestFit="1" customWidth="1"/>
    <col min="4" max="4" width="9.109375" style="17"/>
    <col min="5" max="5" width="9.109375" style="18"/>
    <col min="6" max="6" width="9.109375" style="26"/>
    <col min="7" max="7" width="12.88671875" style="16" bestFit="1" customWidth="1"/>
    <col min="8" max="19" width="9.109375" style="16"/>
    <col min="20" max="20" width="10.109375" style="16" bestFit="1" customWidth="1"/>
    <col min="21" max="16384" width="9.109375" style="16"/>
  </cols>
  <sheetData>
    <row r="1" spans="1:33" s="4" customFormat="1" x14ac:dyDescent="0.3">
      <c r="A1" s="21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22" t="s">
        <v>5</v>
      </c>
      <c r="G1" s="4" t="s">
        <v>6</v>
      </c>
      <c r="H1" s="4" t="s">
        <v>7</v>
      </c>
      <c r="I1" s="4" t="s">
        <v>8</v>
      </c>
      <c r="J1" s="4" t="s">
        <v>157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156</v>
      </c>
      <c r="Y1" s="4" t="s">
        <v>22</v>
      </c>
      <c r="Z1" s="4" t="s">
        <v>23</v>
      </c>
      <c r="AA1" s="4" t="s">
        <v>214</v>
      </c>
      <c r="AB1" s="4" t="s">
        <v>217</v>
      </c>
      <c r="AC1" s="4" t="s">
        <v>237</v>
      </c>
      <c r="AD1" s="4" t="s">
        <v>238</v>
      </c>
      <c r="AE1" s="4" t="s">
        <v>239</v>
      </c>
      <c r="AF1" s="4" t="s">
        <v>240</v>
      </c>
      <c r="AG1" s="4" t="s">
        <v>260</v>
      </c>
    </row>
    <row r="2" spans="1:33" s="20" customFormat="1" ht="15" thickBot="1" x14ac:dyDescent="0.35">
      <c r="A2" s="23"/>
      <c r="E2" s="24"/>
      <c r="F2" s="25"/>
      <c r="G2" s="20" t="s">
        <v>24</v>
      </c>
      <c r="H2" s="20" t="s">
        <v>25</v>
      </c>
      <c r="I2" s="20" t="s">
        <v>26</v>
      </c>
      <c r="J2" s="20" t="s">
        <v>158</v>
      </c>
      <c r="K2" s="20" t="s">
        <v>27</v>
      </c>
      <c r="L2" s="20" t="s">
        <v>28</v>
      </c>
      <c r="M2" s="20">
        <v>104</v>
      </c>
      <c r="N2" s="20" t="s">
        <v>29</v>
      </c>
      <c r="O2" s="20" t="s">
        <v>29</v>
      </c>
      <c r="P2" s="20" t="s">
        <v>30</v>
      </c>
      <c r="Q2" s="20" t="s">
        <v>31</v>
      </c>
      <c r="R2" s="20" t="s">
        <v>32</v>
      </c>
      <c r="S2" s="20" t="s">
        <v>25</v>
      </c>
      <c r="U2" s="20" t="s">
        <v>33</v>
      </c>
      <c r="V2" s="20" t="s">
        <v>29</v>
      </c>
      <c r="W2" s="20" t="s">
        <v>30</v>
      </c>
      <c r="X2" s="20" t="s">
        <v>29</v>
      </c>
      <c r="Y2" s="20" t="s">
        <v>34</v>
      </c>
      <c r="Z2" s="20" t="s">
        <v>28</v>
      </c>
      <c r="AA2" s="20" t="s">
        <v>215</v>
      </c>
      <c r="AC2" s="20" t="s">
        <v>29</v>
      </c>
      <c r="AD2" s="20">
        <v>137</v>
      </c>
      <c r="AE2" s="20" t="s">
        <v>29</v>
      </c>
      <c r="AG2" s="20" t="s">
        <v>25</v>
      </c>
    </row>
    <row r="3" spans="1:33" s="38" customFormat="1" x14ac:dyDescent="0.3">
      <c r="A3" s="37">
        <v>44287</v>
      </c>
      <c r="B3" s="38" t="s">
        <v>36</v>
      </c>
      <c r="C3" s="38" t="s">
        <v>37</v>
      </c>
      <c r="D3" s="39">
        <v>482</v>
      </c>
      <c r="E3" s="40">
        <v>444.87</v>
      </c>
      <c r="F3" s="41">
        <v>0</v>
      </c>
      <c r="G3" s="40"/>
      <c r="H3" s="40"/>
      <c r="I3" s="40">
        <v>434.87</v>
      </c>
      <c r="J3" s="40"/>
      <c r="K3" s="40">
        <v>10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</row>
    <row r="4" spans="1:33" s="38" customFormat="1" x14ac:dyDescent="0.3">
      <c r="A4" s="37">
        <v>44287</v>
      </c>
      <c r="B4" s="38" t="s">
        <v>36</v>
      </c>
      <c r="C4" s="38" t="s">
        <v>37</v>
      </c>
      <c r="D4" s="39">
        <v>483</v>
      </c>
      <c r="E4" s="40">
        <v>200</v>
      </c>
      <c r="F4" s="41">
        <v>0</v>
      </c>
      <c r="G4" s="40"/>
      <c r="H4" s="40"/>
      <c r="I4" s="40">
        <v>200</v>
      </c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</row>
    <row r="5" spans="1:33" s="38" customFormat="1" x14ac:dyDescent="0.3">
      <c r="A5" s="37">
        <v>44287</v>
      </c>
      <c r="B5" s="38" t="s">
        <v>38</v>
      </c>
      <c r="C5" s="38" t="s">
        <v>39</v>
      </c>
      <c r="D5" s="39">
        <v>484</v>
      </c>
      <c r="E5" s="40">
        <v>583.75</v>
      </c>
      <c r="F5" s="41">
        <v>25</v>
      </c>
      <c r="G5" s="40">
        <v>433.75</v>
      </c>
      <c r="H5" s="40"/>
      <c r="I5" s="40"/>
      <c r="J5" s="40"/>
      <c r="K5" s="40"/>
      <c r="L5" s="40"/>
      <c r="M5" s="40"/>
      <c r="N5" s="40">
        <v>125</v>
      </c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3" s="38" customFormat="1" x14ac:dyDescent="0.3">
      <c r="A6" s="37"/>
      <c r="B6" s="38" t="s">
        <v>40</v>
      </c>
      <c r="D6" s="39">
        <v>485</v>
      </c>
      <c r="E6" s="40">
        <v>0</v>
      </c>
      <c r="F6" s="41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3" s="38" customFormat="1" x14ac:dyDescent="0.3">
      <c r="A7" s="37">
        <v>44291</v>
      </c>
      <c r="B7" s="38" t="s">
        <v>41</v>
      </c>
      <c r="C7" s="38" t="s">
        <v>42</v>
      </c>
      <c r="D7" s="39">
        <v>486</v>
      </c>
      <c r="E7" s="40">
        <v>322.39999999999998</v>
      </c>
      <c r="F7" s="41">
        <v>0</v>
      </c>
      <c r="G7" s="40"/>
      <c r="H7" s="40"/>
      <c r="I7" s="40">
        <v>322.39999999999998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</row>
    <row r="8" spans="1:33" s="38" customFormat="1" x14ac:dyDescent="0.3">
      <c r="A8" s="37">
        <v>44305</v>
      </c>
      <c r="B8" s="38" t="s">
        <v>191</v>
      </c>
      <c r="C8" s="38" t="s">
        <v>154</v>
      </c>
      <c r="D8" s="39" t="s">
        <v>155</v>
      </c>
      <c r="E8" s="40">
        <v>29.45</v>
      </c>
      <c r="F8" s="41">
        <v>0</v>
      </c>
      <c r="G8" s="40"/>
      <c r="H8" s="40">
        <v>29.45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3" s="38" customFormat="1" x14ac:dyDescent="0.3">
      <c r="A9" s="37">
        <v>44309</v>
      </c>
      <c r="B9" s="38" t="s">
        <v>40</v>
      </c>
      <c r="D9" s="39">
        <v>487</v>
      </c>
      <c r="E9" s="40"/>
      <c r="F9" s="41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3" s="38" customFormat="1" x14ac:dyDescent="0.3">
      <c r="A10" s="37">
        <v>44313</v>
      </c>
      <c r="B10" s="38" t="s">
        <v>192</v>
      </c>
      <c r="C10" s="38" t="s">
        <v>27</v>
      </c>
      <c r="D10" s="39" t="s">
        <v>155</v>
      </c>
      <c r="E10" s="40">
        <v>26.34</v>
      </c>
      <c r="F10" s="41">
        <v>0</v>
      </c>
      <c r="G10" s="40"/>
      <c r="H10" s="40"/>
      <c r="I10" s="40"/>
      <c r="J10" s="40"/>
      <c r="K10" s="40">
        <v>26.34</v>
      </c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3" s="38" customFormat="1" x14ac:dyDescent="0.3">
      <c r="A11" s="37">
        <v>44315</v>
      </c>
      <c r="B11" s="38" t="s">
        <v>36</v>
      </c>
      <c r="C11" s="38" t="s">
        <v>37</v>
      </c>
      <c r="D11" s="39">
        <v>488</v>
      </c>
      <c r="E11" s="40">
        <v>400</v>
      </c>
      <c r="F11" s="41">
        <v>0</v>
      </c>
      <c r="G11" s="40"/>
      <c r="H11" s="40"/>
      <c r="I11" s="40">
        <v>400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</row>
    <row r="12" spans="1:33" s="38" customFormat="1" x14ac:dyDescent="0.3">
      <c r="A12" s="37">
        <v>44315</v>
      </c>
      <c r="B12" s="38" t="s">
        <v>36</v>
      </c>
      <c r="C12" s="38" t="s">
        <v>37</v>
      </c>
      <c r="D12" s="39">
        <v>489</v>
      </c>
      <c r="E12" s="40">
        <v>249.73</v>
      </c>
      <c r="F12" s="41">
        <v>0</v>
      </c>
      <c r="G12" s="40"/>
      <c r="H12" s="40"/>
      <c r="I12" s="40">
        <v>239.73</v>
      </c>
      <c r="J12" s="40"/>
      <c r="K12" s="40">
        <v>10</v>
      </c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3" x14ac:dyDescent="0.3">
      <c r="A13" s="15">
        <v>44331</v>
      </c>
      <c r="B13" s="16" t="s">
        <v>41</v>
      </c>
      <c r="C13" s="16" t="s">
        <v>42</v>
      </c>
      <c r="D13" s="17">
        <v>490</v>
      </c>
      <c r="E13" s="18">
        <v>322.39999999999998</v>
      </c>
      <c r="F13" s="26">
        <v>0</v>
      </c>
      <c r="G13" s="18"/>
      <c r="H13" s="18"/>
      <c r="I13" s="18">
        <v>322.39999999999998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1:33" x14ac:dyDescent="0.3">
      <c r="A14" s="15">
        <v>44333</v>
      </c>
      <c r="B14" s="16" t="s">
        <v>43</v>
      </c>
      <c r="C14" s="16" t="s">
        <v>44</v>
      </c>
      <c r="D14" s="17">
        <v>491</v>
      </c>
      <c r="E14" s="18">
        <v>2052.6</v>
      </c>
      <c r="F14" s="26">
        <f>342.1</f>
        <v>342.1</v>
      </c>
      <c r="G14" s="18"/>
      <c r="H14" s="18"/>
      <c r="I14" s="18"/>
      <c r="J14" s="18"/>
      <c r="K14" s="18"/>
      <c r="L14" s="18"/>
      <c r="M14" s="18"/>
      <c r="N14" s="18"/>
      <c r="O14" s="18"/>
      <c r="P14" s="18">
        <v>1710.5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1:33" x14ac:dyDescent="0.3">
      <c r="A15" s="15">
        <v>44333</v>
      </c>
      <c r="B15" s="16" t="s">
        <v>153</v>
      </c>
      <c r="C15" s="16" t="s">
        <v>154</v>
      </c>
      <c r="D15" s="17" t="s">
        <v>155</v>
      </c>
      <c r="E15" s="18">
        <v>29.45</v>
      </c>
      <c r="F15" s="26">
        <v>1.4</v>
      </c>
      <c r="G15" s="18"/>
      <c r="H15" s="18">
        <v>28.05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33" x14ac:dyDescent="0.3">
      <c r="A16" s="15">
        <v>44342</v>
      </c>
      <c r="B16" s="16" t="s">
        <v>192</v>
      </c>
      <c r="C16" s="16" t="s">
        <v>27</v>
      </c>
      <c r="D16" s="17" t="s">
        <v>155</v>
      </c>
      <c r="E16" s="18">
        <v>28.74</v>
      </c>
      <c r="F16" s="26">
        <v>0</v>
      </c>
      <c r="G16" s="18"/>
      <c r="H16" s="18"/>
      <c r="I16" s="18"/>
      <c r="J16" s="18"/>
      <c r="K16" s="18">
        <v>28.74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2" x14ac:dyDescent="0.3">
      <c r="A17" s="15">
        <v>44344</v>
      </c>
      <c r="B17" s="16" t="s">
        <v>36</v>
      </c>
      <c r="C17" s="16" t="s">
        <v>37</v>
      </c>
      <c r="D17" s="17">
        <v>492</v>
      </c>
      <c r="E17" s="18">
        <v>611.87</v>
      </c>
      <c r="F17" s="26">
        <v>0</v>
      </c>
      <c r="G17" s="18"/>
      <c r="H17" s="18"/>
      <c r="I17" s="18">
        <v>601.87</v>
      </c>
      <c r="J17" s="18"/>
      <c r="K17" s="18">
        <v>10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32" x14ac:dyDescent="0.3">
      <c r="A18" s="15">
        <v>44344</v>
      </c>
      <c r="B18" s="16" t="s">
        <v>45</v>
      </c>
      <c r="C18" s="16" t="s">
        <v>46</v>
      </c>
      <c r="D18" s="17">
        <v>493</v>
      </c>
      <c r="E18" s="18">
        <v>14308.4</v>
      </c>
      <c r="F18" s="26">
        <f>949+1435.73</f>
        <v>2384.73</v>
      </c>
      <c r="G18" s="18"/>
      <c r="H18" s="18"/>
      <c r="I18" s="18"/>
      <c r="J18" s="18"/>
      <c r="K18" s="18"/>
      <c r="L18" s="18"/>
      <c r="M18" s="18"/>
      <c r="N18" s="18"/>
      <c r="O18" s="18">
        <f>E18-F18</f>
        <v>11923.67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2" x14ac:dyDescent="0.3">
      <c r="A19" s="15">
        <v>44344</v>
      </c>
      <c r="B19" s="16" t="s">
        <v>47</v>
      </c>
      <c r="C19" s="16" t="s">
        <v>48</v>
      </c>
      <c r="D19" s="17">
        <v>494</v>
      </c>
      <c r="E19" s="18">
        <v>270</v>
      </c>
      <c r="F19" s="26">
        <v>45</v>
      </c>
      <c r="G19" s="18"/>
      <c r="H19" s="18"/>
      <c r="I19" s="18"/>
      <c r="J19" s="18"/>
      <c r="K19" s="18"/>
      <c r="L19" s="18"/>
      <c r="M19" s="18"/>
      <c r="N19" s="18"/>
      <c r="O19" s="18"/>
      <c r="P19" s="18">
        <v>225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1:32" x14ac:dyDescent="0.3">
      <c r="A20" s="15">
        <v>44344</v>
      </c>
      <c r="B20" s="16" t="s">
        <v>49</v>
      </c>
      <c r="C20" s="16" t="s">
        <v>50</v>
      </c>
      <c r="D20" s="17">
        <v>495</v>
      </c>
      <c r="E20" s="18">
        <v>90</v>
      </c>
      <c r="F20" s="26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>
        <v>90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1" spans="1:32" x14ac:dyDescent="0.3">
      <c r="A21" s="15">
        <v>44344</v>
      </c>
      <c r="B21" s="16" t="s">
        <v>41</v>
      </c>
      <c r="C21" s="16" t="s">
        <v>42</v>
      </c>
      <c r="D21" s="17">
        <v>496</v>
      </c>
      <c r="E21" s="18">
        <v>322.3</v>
      </c>
      <c r="F21" s="26">
        <v>0</v>
      </c>
      <c r="G21" s="18"/>
      <c r="H21" s="18"/>
      <c r="I21" s="18">
        <v>322.3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</row>
    <row r="22" spans="1:32" x14ac:dyDescent="0.3">
      <c r="A22" s="15">
        <v>44344</v>
      </c>
      <c r="B22" s="16" t="s">
        <v>51</v>
      </c>
      <c r="C22" s="16" t="s">
        <v>52</v>
      </c>
      <c r="D22" s="17">
        <v>497</v>
      </c>
      <c r="E22" s="18">
        <v>2667.88</v>
      </c>
      <c r="F22" s="26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>
        <v>2667.88</v>
      </c>
      <c r="W22" s="18"/>
      <c r="X22" s="18"/>
      <c r="Y22" s="18"/>
      <c r="Z22" s="18"/>
      <c r="AA22" s="18"/>
      <c r="AB22" s="18"/>
      <c r="AC22" s="18"/>
      <c r="AD22" s="18"/>
      <c r="AE22" s="18"/>
      <c r="AF22" s="18"/>
    </row>
    <row r="23" spans="1:32" x14ac:dyDescent="0.3">
      <c r="A23" s="15">
        <v>44363</v>
      </c>
      <c r="B23" s="16" t="s">
        <v>193</v>
      </c>
      <c r="C23" s="16" t="s">
        <v>154</v>
      </c>
      <c r="D23" s="17" t="s">
        <v>155</v>
      </c>
      <c r="E23" s="18">
        <v>30.47</v>
      </c>
      <c r="F23" s="26">
        <v>0</v>
      </c>
      <c r="G23" s="18"/>
      <c r="H23" s="18">
        <v>30.47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</row>
    <row r="24" spans="1:32" x14ac:dyDescent="0.3">
      <c r="A24" s="15">
        <v>44364</v>
      </c>
      <c r="B24" s="16" t="s">
        <v>194</v>
      </c>
      <c r="C24" s="16" t="s">
        <v>154</v>
      </c>
      <c r="D24" s="17" t="s">
        <v>155</v>
      </c>
      <c r="E24" s="18">
        <v>8</v>
      </c>
      <c r="F24" s="26">
        <v>0</v>
      </c>
      <c r="G24" s="18"/>
      <c r="H24" s="18">
        <v>8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</row>
    <row r="25" spans="1:32" x14ac:dyDescent="0.3">
      <c r="A25" s="15">
        <v>44371</v>
      </c>
      <c r="B25" s="16" t="s">
        <v>195</v>
      </c>
      <c r="C25" s="16" t="s">
        <v>196</v>
      </c>
      <c r="D25" s="17" t="s">
        <v>155</v>
      </c>
      <c r="E25" s="18">
        <v>35</v>
      </c>
      <c r="F25" s="26">
        <v>0</v>
      </c>
      <c r="G25" s="18"/>
      <c r="H25" s="18"/>
      <c r="I25" s="18"/>
      <c r="J25" s="18"/>
      <c r="K25" s="18"/>
      <c r="L25" s="18">
        <v>35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</row>
    <row r="26" spans="1:32" x14ac:dyDescent="0.3">
      <c r="A26" s="15">
        <v>44375</v>
      </c>
      <c r="B26" s="16" t="s">
        <v>192</v>
      </c>
      <c r="C26" s="16" t="s">
        <v>27</v>
      </c>
      <c r="D26" s="17" t="s">
        <v>155</v>
      </c>
      <c r="E26" s="18">
        <v>28.74</v>
      </c>
      <c r="F26" s="26">
        <v>0</v>
      </c>
      <c r="G26" s="18"/>
      <c r="H26" s="18"/>
      <c r="I26" s="18"/>
      <c r="J26" s="18"/>
      <c r="K26" s="18">
        <v>28.74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1:32" x14ac:dyDescent="0.3">
      <c r="A27" s="15">
        <v>44377</v>
      </c>
      <c r="B27" s="16" t="s">
        <v>36</v>
      </c>
      <c r="C27" s="16" t="s">
        <v>37</v>
      </c>
      <c r="D27" s="17">
        <v>344</v>
      </c>
      <c r="E27" s="18">
        <v>710.81</v>
      </c>
      <c r="F27" s="26">
        <v>0</v>
      </c>
      <c r="G27" s="18"/>
      <c r="H27" s="18"/>
      <c r="I27" s="18">
        <v>700.81</v>
      </c>
      <c r="J27" s="18"/>
      <c r="K27" s="18">
        <v>10</v>
      </c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</row>
    <row r="28" spans="1:32" x14ac:dyDescent="0.3">
      <c r="A28" s="15">
        <v>44377</v>
      </c>
      <c r="B28" s="16" t="s">
        <v>53</v>
      </c>
      <c r="C28" s="16" t="s">
        <v>54</v>
      </c>
      <c r="D28" s="17">
        <v>345</v>
      </c>
      <c r="E28" s="18">
        <v>200</v>
      </c>
      <c r="F28" s="26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>
        <v>200</v>
      </c>
      <c r="Z28" s="18"/>
      <c r="AA28" s="18"/>
      <c r="AB28" s="18"/>
      <c r="AC28" s="18"/>
      <c r="AD28" s="18"/>
      <c r="AE28" s="18"/>
      <c r="AF28" s="18"/>
    </row>
    <row r="29" spans="1:32" x14ac:dyDescent="0.3">
      <c r="A29" s="15">
        <v>44377</v>
      </c>
      <c r="B29" s="16" t="s">
        <v>55</v>
      </c>
      <c r="C29" s="16" t="s">
        <v>56</v>
      </c>
      <c r="D29" s="17">
        <v>346</v>
      </c>
      <c r="E29" s="18">
        <v>28</v>
      </c>
      <c r="F29" s="26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>
        <v>28</v>
      </c>
      <c r="Y29" s="18"/>
      <c r="Z29" s="18"/>
      <c r="AA29" s="18"/>
      <c r="AB29" s="18"/>
      <c r="AC29" s="18"/>
      <c r="AD29" s="18"/>
      <c r="AE29" s="18"/>
      <c r="AF29" s="18"/>
    </row>
    <row r="30" spans="1:32" x14ac:dyDescent="0.3">
      <c r="A30" s="15">
        <v>44378</v>
      </c>
      <c r="B30" s="16" t="s">
        <v>194</v>
      </c>
      <c r="C30" s="16" t="s">
        <v>154</v>
      </c>
      <c r="D30" s="17" t="s">
        <v>155</v>
      </c>
      <c r="E30" s="18">
        <v>8</v>
      </c>
      <c r="F30" s="26">
        <v>0</v>
      </c>
      <c r="G30" s="18"/>
      <c r="H30" s="18">
        <v>8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x14ac:dyDescent="0.3">
      <c r="A31" s="15">
        <v>44387</v>
      </c>
      <c r="B31" s="16" t="s">
        <v>41</v>
      </c>
      <c r="C31" s="16" t="s">
        <v>42</v>
      </c>
      <c r="D31" s="17">
        <v>347</v>
      </c>
      <c r="E31" s="18">
        <v>274.48</v>
      </c>
      <c r="F31" s="26">
        <v>0</v>
      </c>
      <c r="G31" s="18"/>
      <c r="H31" s="18"/>
      <c r="I31" s="18">
        <v>242.49</v>
      </c>
      <c r="J31" s="18">
        <v>24.99</v>
      </c>
      <c r="K31" s="18"/>
      <c r="L31" s="18"/>
      <c r="M31" s="18"/>
      <c r="N31" s="18"/>
      <c r="O31" s="18"/>
      <c r="P31" s="18"/>
      <c r="Q31" s="18"/>
      <c r="R31" s="18"/>
      <c r="S31" s="18">
        <v>7</v>
      </c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x14ac:dyDescent="0.3">
      <c r="A32" s="15">
        <v>44387</v>
      </c>
      <c r="B32" s="16" t="s">
        <v>49</v>
      </c>
      <c r="C32" s="16" t="s">
        <v>57</v>
      </c>
      <c r="D32" s="17">
        <v>348</v>
      </c>
      <c r="E32" s="18">
        <v>150</v>
      </c>
      <c r="F32" s="26">
        <v>0</v>
      </c>
      <c r="G32" s="18"/>
      <c r="H32" s="18"/>
      <c r="I32" s="18"/>
      <c r="J32" s="18"/>
      <c r="K32" s="18"/>
      <c r="L32" s="18"/>
      <c r="M32" s="18"/>
      <c r="N32" s="18"/>
      <c r="O32" s="18">
        <v>150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32" x14ac:dyDescent="0.3">
      <c r="A33" s="15">
        <v>44387</v>
      </c>
      <c r="B33" s="16" t="s">
        <v>43</v>
      </c>
      <c r="C33" s="16" t="s">
        <v>44</v>
      </c>
      <c r="D33" s="17">
        <v>349</v>
      </c>
      <c r="E33" s="18">
        <v>2239.4</v>
      </c>
      <c r="F33" s="26">
        <f>125.2+62.6+76.8+108.6</f>
        <v>373.20000000000005</v>
      </c>
      <c r="G33" s="18"/>
      <c r="H33" s="18"/>
      <c r="I33" s="18"/>
      <c r="J33" s="18"/>
      <c r="K33" s="18"/>
      <c r="L33" s="18"/>
      <c r="M33" s="18"/>
      <c r="N33" s="18"/>
      <c r="O33" s="18"/>
      <c r="P33" s="18">
        <f>384+543</f>
        <v>927</v>
      </c>
      <c r="Q33" s="18"/>
      <c r="R33" s="18">
        <f>626+313</f>
        <v>939</v>
      </c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 x14ac:dyDescent="0.3">
      <c r="A34" s="15">
        <v>44387</v>
      </c>
      <c r="B34" s="16" t="s">
        <v>58</v>
      </c>
      <c r="C34" s="16" t="s">
        <v>18</v>
      </c>
      <c r="D34" s="17">
        <v>350</v>
      </c>
      <c r="E34" s="18">
        <v>173.94</v>
      </c>
      <c r="F34" s="26">
        <f>21.35+7.64</f>
        <v>28.990000000000002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>
        <f>36.98+10.99+4.47</f>
        <v>52.44</v>
      </c>
      <c r="T34" s="18">
        <f>E34-F34-S34</f>
        <v>92.509999999999991</v>
      </c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 x14ac:dyDescent="0.3">
      <c r="A35" s="15">
        <v>44387</v>
      </c>
      <c r="B35" s="16" t="s">
        <v>59</v>
      </c>
      <c r="C35" s="16" t="s">
        <v>60</v>
      </c>
      <c r="D35" s="17">
        <v>351</v>
      </c>
      <c r="E35" s="18">
        <v>2181.6</v>
      </c>
      <c r="F35" s="26">
        <v>363.6</v>
      </c>
      <c r="G35" s="18"/>
      <c r="H35" s="18"/>
      <c r="I35" s="18"/>
      <c r="J35" s="18"/>
      <c r="K35" s="18"/>
      <c r="L35" s="18"/>
      <c r="M35" s="18"/>
      <c r="N35" s="18"/>
      <c r="O35" s="18"/>
      <c r="P35" s="18">
        <v>1818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1:32" x14ac:dyDescent="0.3">
      <c r="A36" s="15">
        <v>44405</v>
      </c>
      <c r="B36" s="16" t="s">
        <v>192</v>
      </c>
      <c r="C36" s="16" t="s">
        <v>27</v>
      </c>
      <c r="D36" s="17" t="s">
        <v>155</v>
      </c>
      <c r="E36" s="18">
        <v>28.74</v>
      </c>
      <c r="F36" s="26">
        <v>0</v>
      </c>
      <c r="G36" s="18"/>
      <c r="H36" s="18"/>
      <c r="I36" s="18"/>
      <c r="J36" s="18"/>
      <c r="K36" s="18">
        <v>28.74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:32" x14ac:dyDescent="0.3">
      <c r="A37" s="15">
        <v>44410</v>
      </c>
      <c r="B37" s="16" t="s">
        <v>194</v>
      </c>
      <c r="C37" s="16" t="s">
        <v>154</v>
      </c>
      <c r="D37" s="17" t="s">
        <v>155</v>
      </c>
      <c r="E37" s="18">
        <v>8</v>
      </c>
      <c r="F37" s="26">
        <v>0</v>
      </c>
      <c r="G37" s="18"/>
      <c r="H37" s="18">
        <v>8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:32" x14ac:dyDescent="0.3">
      <c r="A38" s="15">
        <v>44413</v>
      </c>
      <c r="B38" s="16" t="s">
        <v>41</v>
      </c>
      <c r="C38" s="16" t="s">
        <v>42</v>
      </c>
      <c r="D38" s="17">
        <v>352</v>
      </c>
      <c r="E38" s="18">
        <v>231.66</v>
      </c>
      <c r="G38" s="18"/>
      <c r="H38" s="18"/>
      <c r="I38" s="18">
        <v>231.66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:32" x14ac:dyDescent="0.3">
      <c r="A39" s="15">
        <v>44414</v>
      </c>
      <c r="B39" s="16" t="s">
        <v>36</v>
      </c>
      <c r="C39" s="16" t="s">
        <v>37</v>
      </c>
      <c r="D39" s="17">
        <v>353</v>
      </c>
      <c r="E39" s="18">
        <v>411.87</v>
      </c>
      <c r="G39" s="18"/>
      <c r="H39" s="18"/>
      <c r="I39" s="18">
        <v>411.87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1:32" x14ac:dyDescent="0.3">
      <c r="B40" s="16" t="s">
        <v>40</v>
      </c>
      <c r="D40" s="17">
        <v>354</v>
      </c>
      <c r="E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1:32" x14ac:dyDescent="0.3">
      <c r="A41" s="15">
        <v>44414</v>
      </c>
      <c r="B41" s="16" t="s">
        <v>36</v>
      </c>
      <c r="C41" s="16" t="s">
        <v>37</v>
      </c>
      <c r="D41" s="17">
        <v>355</v>
      </c>
      <c r="E41" s="18">
        <v>200</v>
      </c>
      <c r="G41" s="18"/>
      <c r="H41" s="18"/>
      <c r="I41" s="18">
        <v>200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2" x14ac:dyDescent="0.3">
      <c r="A42" s="15">
        <v>44434</v>
      </c>
      <c r="B42" s="16" t="s">
        <v>192</v>
      </c>
      <c r="C42" s="16" t="s">
        <v>27</v>
      </c>
      <c r="D42" s="17" t="s">
        <v>155</v>
      </c>
      <c r="E42" s="18">
        <v>28.74</v>
      </c>
      <c r="F42" s="26">
        <v>0</v>
      </c>
      <c r="G42" s="18"/>
      <c r="H42" s="18"/>
      <c r="I42" s="18"/>
      <c r="J42" s="18"/>
      <c r="K42" s="18">
        <v>28.74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:32" x14ac:dyDescent="0.3">
      <c r="A43" s="15">
        <v>44440</v>
      </c>
      <c r="B43" s="16" t="s">
        <v>194</v>
      </c>
      <c r="C43" s="16" t="s">
        <v>154</v>
      </c>
      <c r="D43" s="17" t="s">
        <v>155</v>
      </c>
      <c r="E43" s="18">
        <v>8</v>
      </c>
      <c r="F43" s="26">
        <v>0</v>
      </c>
      <c r="G43" s="18"/>
      <c r="H43" s="18">
        <v>8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:32" x14ac:dyDescent="0.3">
      <c r="A44" s="15">
        <v>44445</v>
      </c>
      <c r="B44" s="16" t="s">
        <v>61</v>
      </c>
      <c r="C44" s="16" t="s">
        <v>62</v>
      </c>
      <c r="D44" s="17">
        <v>356</v>
      </c>
      <c r="E44" s="18">
        <v>216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>
        <v>216</v>
      </c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:32" x14ac:dyDescent="0.3">
      <c r="A45" s="15">
        <v>44445</v>
      </c>
      <c r="B45" s="16" t="s">
        <v>63</v>
      </c>
      <c r="C45" s="16" t="s">
        <v>64</v>
      </c>
      <c r="D45" s="17">
        <v>357</v>
      </c>
      <c r="E45" s="18">
        <v>59.57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>
        <v>59.57</v>
      </c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:32" x14ac:dyDescent="0.3">
      <c r="A46" s="15">
        <v>44445</v>
      </c>
      <c r="B46" s="16" t="s">
        <v>53</v>
      </c>
      <c r="C46" s="16" t="s">
        <v>65</v>
      </c>
      <c r="D46" s="17">
        <v>358</v>
      </c>
      <c r="E46" s="18">
        <v>905.32</v>
      </c>
      <c r="F46" s="26">
        <v>0</v>
      </c>
      <c r="G46" s="18"/>
      <c r="H46" s="18"/>
      <c r="I46" s="18"/>
      <c r="J46" s="18"/>
      <c r="K46" s="18"/>
      <c r="L46" s="18"/>
      <c r="M46" s="18"/>
      <c r="N46" s="18"/>
      <c r="O46" s="18">
        <v>905.32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:32" x14ac:dyDescent="0.3">
      <c r="A47" s="15">
        <v>44445</v>
      </c>
      <c r="B47" s="16" t="s">
        <v>66</v>
      </c>
      <c r="C47" s="16" t="s">
        <v>67</v>
      </c>
      <c r="D47" s="17">
        <v>359</v>
      </c>
      <c r="E47" s="18">
        <v>227.4</v>
      </c>
      <c r="F47" s="26">
        <v>37.9</v>
      </c>
      <c r="G47" s="18"/>
      <c r="H47" s="18"/>
      <c r="I47" s="18"/>
      <c r="J47" s="18"/>
      <c r="K47" s="18"/>
      <c r="L47" s="18"/>
      <c r="M47" s="18"/>
      <c r="N47" s="18"/>
      <c r="O47" s="18">
        <v>189.5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:32" x14ac:dyDescent="0.3">
      <c r="A48" s="15">
        <v>44445</v>
      </c>
      <c r="B48" s="16" t="s">
        <v>68</v>
      </c>
      <c r="C48" s="16" t="s">
        <v>69</v>
      </c>
      <c r="D48" s="17">
        <v>360</v>
      </c>
      <c r="E48" s="18">
        <v>3224</v>
      </c>
      <c r="F48" s="26">
        <v>537.33000000000004</v>
      </c>
      <c r="G48" s="18"/>
      <c r="H48" s="18"/>
      <c r="I48" s="18"/>
      <c r="J48" s="18"/>
      <c r="K48" s="18"/>
      <c r="L48" s="18"/>
      <c r="M48" s="18"/>
      <c r="N48" s="18"/>
      <c r="O48" s="18"/>
      <c r="P48" s="18">
        <f>E48-F48</f>
        <v>2686.67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:32" x14ac:dyDescent="0.3">
      <c r="A49" s="15">
        <v>44445</v>
      </c>
      <c r="B49" s="16" t="s">
        <v>70</v>
      </c>
      <c r="C49" s="16" t="s">
        <v>71</v>
      </c>
      <c r="D49" s="17">
        <v>361</v>
      </c>
      <c r="E49" s="18">
        <v>316.18</v>
      </c>
      <c r="F49" s="26">
        <v>52.7</v>
      </c>
      <c r="G49" s="18"/>
      <c r="H49" s="18"/>
      <c r="I49" s="18"/>
      <c r="J49" s="18"/>
      <c r="K49" s="18"/>
      <c r="L49" s="18"/>
      <c r="M49" s="18"/>
      <c r="N49" s="18"/>
      <c r="O49" s="18"/>
      <c r="P49" s="18">
        <v>263.48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:32" x14ac:dyDescent="0.3">
      <c r="B50" s="16" t="s">
        <v>40</v>
      </c>
      <c r="D50" s="17">
        <v>362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:32" x14ac:dyDescent="0.3">
      <c r="A51" s="15">
        <v>44445</v>
      </c>
      <c r="B51" s="16" t="s">
        <v>49</v>
      </c>
      <c r="C51" s="16" t="s">
        <v>57</v>
      </c>
      <c r="D51" s="17">
        <v>363</v>
      </c>
      <c r="E51" s="18">
        <v>80</v>
      </c>
      <c r="F51" s="26">
        <v>0</v>
      </c>
      <c r="G51" s="18"/>
      <c r="H51" s="18"/>
      <c r="I51" s="18"/>
      <c r="J51" s="18"/>
      <c r="K51" s="18"/>
      <c r="L51" s="18"/>
      <c r="M51" s="18"/>
      <c r="N51" s="18"/>
      <c r="O51" s="18">
        <v>30</v>
      </c>
      <c r="P51" s="18">
        <v>50</v>
      </c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:32" x14ac:dyDescent="0.3">
      <c r="A52" s="15" t="s">
        <v>189</v>
      </c>
      <c r="B52" s="16" t="s">
        <v>190</v>
      </c>
      <c r="C52" s="16" t="s">
        <v>37</v>
      </c>
      <c r="D52" s="17">
        <v>364</v>
      </c>
      <c r="E52" s="18">
        <v>400</v>
      </c>
      <c r="F52" s="26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</row>
    <row r="53" spans="1:32" x14ac:dyDescent="0.3">
      <c r="A53" s="15">
        <v>44445</v>
      </c>
      <c r="B53" s="16" t="s">
        <v>36</v>
      </c>
      <c r="C53" s="16" t="s">
        <v>37</v>
      </c>
      <c r="D53" s="17">
        <v>365</v>
      </c>
      <c r="E53" s="18">
        <v>211.87</v>
      </c>
      <c r="F53" s="26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1:32" x14ac:dyDescent="0.3">
      <c r="A54" s="15">
        <v>44445</v>
      </c>
      <c r="B54" s="16" t="s">
        <v>41</v>
      </c>
      <c r="C54" s="16" t="s">
        <v>42</v>
      </c>
      <c r="D54" s="17">
        <v>366</v>
      </c>
      <c r="E54" s="18">
        <v>242.79</v>
      </c>
      <c r="F54" s="26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</row>
    <row r="55" spans="1:32" x14ac:dyDescent="0.3">
      <c r="A55" s="15">
        <v>44467</v>
      </c>
      <c r="B55" s="16" t="s">
        <v>192</v>
      </c>
      <c r="C55" s="16" t="s">
        <v>27</v>
      </c>
      <c r="D55" s="17" t="s">
        <v>155</v>
      </c>
      <c r="E55" s="18">
        <v>28.74</v>
      </c>
      <c r="F55" s="26">
        <v>0</v>
      </c>
      <c r="G55" s="18"/>
      <c r="H55" s="18"/>
      <c r="I55" s="18"/>
      <c r="J55" s="18"/>
      <c r="K55" s="18">
        <v>28.74</v>
      </c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1:32" x14ac:dyDescent="0.3">
      <c r="A56" s="15">
        <v>44470</v>
      </c>
      <c r="B56" s="16" t="s">
        <v>194</v>
      </c>
      <c r="C56" s="16" t="s">
        <v>154</v>
      </c>
      <c r="D56" s="17" t="s">
        <v>155</v>
      </c>
      <c r="E56" s="18">
        <v>8</v>
      </c>
      <c r="F56" s="26">
        <v>0</v>
      </c>
      <c r="G56" s="18"/>
      <c r="H56" s="18">
        <v>8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spans="1:32" x14ac:dyDescent="0.3">
      <c r="A57" s="15">
        <v>44473</v>
      </c>
      <c r="B57" s="16" t="s">
        <v>41</v>
      </c>
      <c r="C57" s="16" t="s">
        <v>42</v>
      </c>
      <c r="D57" s="17">
        <v>367</v>
      </c>
      <c r="E57" s="18">
        <v>231.66</v>
      </c>
      <c r="F57" s="26">
        <v>0</v>
      </c>
      <c r="G57" s="18"/>
      <c r="H57" s="18"/>
      <c r="I57" s="18">
        <v>231.66</v>
      </c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1:32" x14ac:dyDescent="0.3">
      <c r="A58" s="15">
        <v>44473</v>
      </c>
      <c r="B58" s="16" t="s">
        <v>36</v>
      </c>
      <c r="C58" s="16" t="s">
        <v>37</v>
      </c>
      <c r="D58" s="17">
        <v>368</v>
      </c>
      <c r="E58" s="18">
        <v>411.87</v>
      </c>
      <c r="F58" s="26">
        <v>0</v>
      </c>
      <c r="G58" s="18"/>
      <c r="H58" s="18"/>
      <c r="I58" s="18">
        <v>411.87</v>
      </c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1:32" x14ac:dyDescent="0.3">
      <c r="A59" s="15">
        <v>44473</v>
      </c>
      <c r="B59" s="16" t="s">
        <v>36</v>
      </c>
      <c r="C59" s="16" t="s">
        <v>37</v>
      </c>
      <c r="D59" s="17">
        <v>369</v>
      </c>
      <c r="E59" s="18">
        <v>200</v>
      </c>
      <c r="F59" s="26">
        <v>0</v>
      </c>
      <c r="G59" s="18"/>
      <c r="H59" s="18"/>
      <c r="I59" s="18">
        <v>200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spans="1:32" x14ac:dyDescent="0.3">
      <c r="A60" s="15">
        <v>44473</v>
      </c>
      <c r="B60" s="16" t="s">
        <v>72</v>
      </c>
      <c r="C60" s="16" t="s">
        <v>73</v>
      </c>
      <c r="D60" s="17">
        <v>370</v>
      </c>
      <c r="E60" s="18">
        <v>18</v>
      </c>
      <c r="F60" s="26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>
        <v>18</v>
      </c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spans="1:32" x14ac:dyDescent="0.3">
      <c r="A61" s="15">
        <v>44473</v>
      </c>
      <c r="B61" s="16" t="s">
        <v>47</v>
      </c>
      <c r="C61" s="16" t="s">
        <v>44</v>
      </c>
      <c r="D61" s="17">
        <v>371</v>
      </c>
      <c r="E61" s="18">
        <v>528</v>
      </c>
      <c r="F61" s="26">
        <v>88</v>
      </c>
      <c r="G61" s="18"/>
      <c r="H61" s="18"/>
      <c r="I61" s="18"/>
      <c r="J61" s="18"/>
      <c r="K61" s="18"/>
      <c r="L61" s="18"/>
      <c r="M61" s="18"/>
      <c r="N61" s="18"/>
      <c r="O61" s="18"/>
      <c r="P61" s="18">
        <v>440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32" x14ac:dyDescent="0.3">
      <c r="A62" s="15">
        <v>44473</v>
      </c>
      <c r="B62" s="16" t="s">
        <v>74</v>
      </c>
      <c r="C62" s="16" t="s">
        <v>75</v>
      </c>
      <c r="D62" s="17">
        <v>372</v>
      </c>
      <c r="E62" s="18">
        <v>720</v>
      </c>
      <c r="F62" s="26">
        <v>120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>
        <v>600</v>
      </c>
      <c r="AA62" s="18"/>
      <c r="AB62" s="18"/>
      <c r="AC62" s="18"/>
      <c r="AD62" s="18"/>
      <c r="AE62" s="18"/>
      <c r="AF62" s="18"/>
    </row>
    <row r="63" spans="1:32" x14ac:dyDescent="0.3">
      <c r="A63" s="15">
        <v>44473</v>
      </c>
      <c r="B63" s="16" t="s">
        <v>43</v>
      </c>
      <c r="C63" s="16" t="s">
        <v>44</v>
      </c>
      <c r="D63" s="17">
        <v>373</v>
      </c>
      <c r="E63" s="18">
        <v>192</v>
      </c>
      <c r="F63" s="26">
        <v>32</v>
      </c>
      <c r="G63" s="18"/>
      <c r="H63" s="18"/>
      <c r="I63" s="18"/>
      <c r="J63" s="18"/>
      <c r="K63" s="18"/>
      <c r="L63" s="18"/>
      <c r="M63" s="18"/>
      <c r="N63" s="18"/>
      <c r="O63" s="18"/>
      <c r="P63" s="18">
        <v>160</v>
      </c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</row>
    <row r="64" spans="1:32" x14ac:dyDescent="0.3">
      <c r="A64" s="15">
        <v>44473</v>
      </c>
      <c r="B64" s="16" t="s">
        <v>76</v>
      </c>
      <c r="C64" s="16" t="s">
        <v>77</v>
      </c>
      <c r="D64" s="17">
        <v>374</v>
      </c>
      <c r="E64" s="18">
        <v>4204.42</v>
      </c>
      <c r="F64" s="26">
        <v>700.74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>
        <v>3503.68</v>
      </c>
      <c r="X64" s="18"/>
      <c r="Y64" s="18"/>
      <c r="Z64" s="18"/>
      <c r="AA64" s="18"/>
      <c r="AB64" s="18"/>
      <c r="AC64" s="18"/>
      <c r="AD64" s="18"/>
      <c r="AE64" s="18"/>
      <c r="AF64" s="18"/>
    </row>
    <row r="65" spans="1:32" x14ac:dyDescent="0.3">
      <c r="A65" s="15">
        <v>44473</v>
      </c>
      <c r="B65" s="16" t="s">
        <v>35</v>
      </c>
      <c r="C65" s="16" t="s">
        <v>78</v>
      </c>
      <c r="D65" s="17">
        <v>375</v>
      </c>
      <c r="E65" s="18">
        <v>397.44</v>
      </c>
      <c r="F65" s="26">
        <f>397.44/6</f>
        <v>66.239999999999995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>
        <f>E65-F65</f>
        <v>331.2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</row>
    <row r="66" spans="1:32" x14ac:dyDescent="0.3">
      <c r="A66" s="15">
        <v>44473</v>
      </c>
      <c r="B66" s="16" t="s">
        <v>79</v>
      </c>
      <c r="C66" s="16" t="s">
        <v>80</v>
      </c>
      <c r="D66" s="17">
        <v>376</v>
      </c>
      <c r="E66" s="18">
        <v>182.4</v>
      </c>
      <c r="F66" s="26">
        <f>5*6.08</f>
        <v>30.4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>
        <f>E66-F66</f>
        <v>152</v>
      </c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</row>
    <row r="67" spans="1:32" x14ac:dyDescent="0.3">
      <c r="A67" s="15">
        <v>44473</v>
      </c>
      <c r="B67" s="16" t="s">
        <v>81</v>
      </c>
      <c r="C67" s="16" t="s">
        <v>82</v>
      </c>
      <c r="D67" s="17">
        <v>377</v>
      </c>
      <c r="E67" s="18">
        <v>300</v>
      </c>
      <c r="F67" s="26">
        <v>50</v>
      </c>
      <c r="G67" s="18"/>
      <c r="H67" s="18"/>
      <c r="I67" s="18"/>
      <c r="J67" s="18"/>
      <c r="K67" s="18"/>
      <c r="L67" s="18">
        <v>250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</row>
    <row r="68" spans="1:32" x14ac:dyDescent="0.3">
      <c r="A68" s="15">
        <v>44484</v>
      </c>
      <c r="B68" s="16" t="s">
        <v>36</v>
      </c>
      <c r="C68" s="16" t="s">
        <v>216</v>
      </c>
      <c r="D68" s="17">
        <v>378</v>
      </c>
      <c r="E68" s="18">
        <v>394.8</v>
      </c>
      <c r="F68" s="19">
        <v>65.8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>
        <v>329</v>
      </c>
      <c r="AC68" s="18"/>
      <c r="AD68" s="18"/>
      <c r="AE68" s="18"/>
      <c r="AF68" s="18"/>
    </row>
    <row r="69" spans="1:32" x14ac:dyDescent="0.3">
      <c r="A69" s="15">
        <v>44484</v>
      </c>
      <c r="B69" s="16" t="s">
        <v>218</v>
      </c>
      <c r="C69" s="16" t="s">
        <v>219</v>
      </c>
      <c r="D69" s="17">
        <v>379</v>
      </c>
      <c r="E69" s="18">
        <v>434.76</v>
      </c>
      <c r="F69" s="19">
        <v>72.459999999999994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>
        <v>362.3</v>
      </c>
      <c r="AC69" s="18"/>
      <c r="AD69" s="18"/>
      <c r="AE69" s="18"/>
      <c r="AF69" s="18"/>
    </row>
    <row r="70" spans="1:32" x14ac:dyDescent="0.3">
      <c r="A70" s="15">
        <v>44495</v>
      </c>
      <c r="B70" s="16" t="s">
        <v>192</v>
      </c>
      <c r="C70" s="16" t="s">
        <v>27</v>
      </c>
      <c r="D70" s="17" t="s">
        <v>155</v>
      </c>
      <c r="E70" s="18">
        <v>28.74</v>
      </c>
      <c r="F70" s="19">
        <v>0</v>
      </c>
      <c r="G70" s="18"/>
      <c r="H70" s="18"/>
      <c r="I70" s="18"/>
      <c r="J70" s="18"/>
      <c r="K70" s="18">
        <v>28.74</v>
      </c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</row>
    <row r="71" spans="1:32" x14ac:dyDescent="0.3">
      <c r="A71" s="15">
        <v>44501</v>
      </c>
      <c r="B71" s="16" t="s">
        <v>194</v>
      </c>
      <c r="C71" s="16" t="s">
        <v>154</v>
      </c>
      <c r="D71" s="17" t="s">
        <v>155</v>
      </c>
      <c r="E71" s="18">
        <v>8</v>
      </c>
      <c r="F71" s="19">
        <v>0</v>
      </c>
      <c r="G71" s="18"/>
      <c r="H71" s="18">
        <v>8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</row>
    <row r="72" spans="1:32" x14ac:dyDescent="0.3">
      <c r="A72" s="15">
        <v>44501</v>
      </c>
      <c r="B72" s="16" t="s">
        <v>212</v>
      </c>
      <c r="C72" s="16" t="s">
        <v>213</v>
      </c>
      <c r="D72" s="17">
        <v>380</v>
      </c>
      <c r="E72" s="18">
        <v>1770</v>
      </c>
      <c r="F72" s="19">
        <v>295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>
        <v>1475</v>
      </c>
      <c r="AB72" s="18"/>
      <c r="AC72" s="18"/>
      <c r="AD72" s="18"/>
      <c r="AE72" s="18"/>
      <c r="AF72" s="18"/>
    </row>
    <row r="73" spans="1:32" x14ac:dyDescent="0.3">
      <c r="B73" s="16" t="s">
        <v>40</v>
      </c>
      <c r="D73" s="17">
        <v>381</v>
      </c>
      <c r="F73" s="19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</row>
    <row r="74" spans="1:32" x14ac:dyDescent="0.3">
      <c r="A74" s="15">
        <v>44501</v>
      </c>
      <c r="B74" s="16" t="s">
        <v>41</v>
      </c>
      <c r="C74" s="16" t="s">
        <v>42</v>
      </c>
      <c r="D74" s="17">
        <v>382</v>
      </c>
      <c r="E74" s="18">
        <v>231.66</v>
      </c>
      <c r="F74" s="19"/>
      <c r="G74" s="18"/>
      <c r="H74" s="18"/>
      <c r="I74" s="18">
        <v>231.66</v>
      </c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</row>
    <row r="75" spans="1:32" x14ac:dyDescent="0.3">
      <c r="A75" s="15">
        <v>44501</v>
      </c>
      <c r="B75" s="16" t="s">
        <v>36</v>
      </c>
      <c r="C75" s="16" t="s">
        <v>37</v>
      </c>
      <c r="D75" s="17">
        <v>383</v>
      </c>
      <c r="E75" s="18">
        <v>411.87</v>
      </c>
      <c r="F75" s="19"/>
      <c r="G75" s="18"/>
      <c r="H75" s="18"/>
      <c r="I75" s="18">
        <v>411.87</v>
      </c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</row>
    <row r="76" spans="1:32" x14ac:dyDescent="0.3">
      <c r="A76" s="15">
        <v>44501</v>
      </c>
      <c r="B76" s="16" t="s">
        <v>36</v>
      </c>
      <c r="C76" s="16" t="s">
        <v>37</v>
      </c>
      <c r="D76" s="17">
        <v>384</v>
      </c>
      <c r="E76" s="18">
        <v>200</v>
      </c>
      <c r="F76" s="19"/>
      <c r="G76" s="18"/>
      <c r="H76" s="18"/>
      <c r="I76" s="18">
        <v>190</v>
      </c>
      <c r="J76" s="18"/>
      <c r="K76" s="18">
        <v>10</v>
      </c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</row>
    <row r="77" spans="1:32" x14ac:dyDescent="0.3">
      <c r="A77" s="15">
        <v>44501</v>
      </c>
      <c r="B77" s="16" t="s">
        <v>207</v>
      </c>
      <c r="C77" s="16" t="s">
        <v>208</v>
      </c>
      <c r="D77" s="17">
        <v>385</v>
      </c>
      <c r="E77" s="18">
        <v>49.98</v>
      </c>
      <c r="F77" s="19"/>
      <c r="G77" s="18"/>
      <c r="H77" s="18"/>
      <c r="I77" s="18"/>
      <c r="J77" s="18"/>
      <c r="K77" s="18"/>
      <c r="L77" s="18"/>
      <c r="M77" s="18"/>
      <c r="N77" s="18"/>
      <c r="O77" s="18"/>
      <c r="P77" s="18">
        <v>49.98</v>
      </c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</row>
    <row r="78" spans="1:32" x14ac:dyDescent="0.3">
      <c r="A78" s="15">
        <v>44501</v>
      </c>
      <c r="B78" s="16" t="s">
        <v>205</v>
      </c>
      <c r="C78" s="16" t="s">
        <v>206</v>
      </c>
      <c r="D78" s="17">
        <v>386</v>
      </c>
      <c r="E78" s="18">
        <v>1194</v>
      </c>
      <c r="F78" s="19">
        <f>1194/6</f>
        <v>199</v>
      </c>
      <c r="G78" s="18"/>
      <c r="H78" s="18"/>
      <c r="I78" s="18"/>
      <c r="J78" s="18"/>
      <c r="K78" s="18"/>
      <c r="L78" s="18"/>
      <c r="M78" s="18"/>
      <c r="N78" s="18"/>
      <c r="O78" s="18"/>
      <c r="P78" s="18">
        <v>995</v>
      </c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</row>
    <row r="79" spans="1:32" x14ac:dyDescent="0.3">
      <c r="A79" s="15">
        <v>44501</v>
      </c>
      <c r="B79" s="16" t="s">
        <v>203</v>
      </c>
      <c r="C79" s="16" t="s">
        <v>204</v>
      </c>
      <c r="D79" s="17">
        <v>387</v>
      </c>
      <c r="E79" s="18">
        <v>200</v>
      </c>
      <c r="F79" s="19">
        <v>0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>
        <v>200</v>
      </c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2" x14ac:dyDescent="0.3">
      <c r="A80" s="15">
        <v>44501</v>
      </c>
      <c r="B80" s="16" t="s">
        <v>49</v>
      </c>
      <c r="C80" s="16" t="s">
        <v>202</v>
      </c>
      <c r="D80" s="17">
        <v>388</v>
      </c>
      <c r="E80" s="18">
        <v>30</v>
      </c>
      <c r="F80" s="19">
        <v>0</v>
      </c>
      <c r="G80" s="18"/>
      <c r="H80" s="18"/>
      <c r="I80" s="18"/>
      <c r="J80" s="18"/>
      <c r="K80" s="18"/>
      <c r="L80" s="18"/>
      <c r="M80" s="18"/>
      <c r="N80" s="18"/>
      <c r="O80" s="18">
        <v>30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spans="1:32" x14ac:dyDescent="0.3">
      <c r="A81" s="15">
        <v>44501</v>
      </c>
      <c r="B81" s="16" t="s">
        <v>197</v>
      </c>
      <c r="C81" s="16" t="s">
        <v>201</v>
      </c>
      <c r="D81" s="17">
        <v>389</v>
      </c>
      <c r="E81" s="18">
        <v>1404</v>
      </c>
      <c r="F81" s="19">
        <f>1404/6</f>
        <v>234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>
        <f>1404-234</f>
        <v>1170</v>
      </c>
      <c r="X81" s="18"/>
      <c r="Y81" s="18"/>
      <c r="Z81" s="18"/>
      <c r="AA81" s="18"/>
      <c r="AB81" s="18"/>
      <c r="AC81" s="18"/>
      <c r="AD81" s="18"/>
      <c r="AE81" s="18"/>
      <c r="AF81" s="18"/>
    </row>
    <row r="82" spans="1:32" x14ac:dyDescent="0.3">
      <c r="A82" s="15">
        <v>44501</v>
      </c>
      <c r="B82" s="16" t="s">
        <v>200</v>
      </c>
      <c r="C82" s="16" t="s">
        <v>80</v>
      </c>
      <c r="D82" s="17">
        <v>390</v>
      </c>
      <c r="E82" s="18">
        <v>120</v>
      </c>
      <c r="F82" s="19">
        <f>120/6</f>
        <v>20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>
        <v>100</v>
      </c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</row>
    <row r="83" spans="1:32" x14ac:dyDescent="0.3">
      <c r="A83" s="15">
        <v>44501</v>
      </c>
      <c r="B83" s="16" t="s">
        <v>63</v>
      </c>
      <c r="C83" s="16" t="s">
        <v>199</v>
      </c>
      <c r="D83" s="17">
        <v>391</v>
      </c>
      <c r="E83" s="18">
        <v>35</v>
      </c>
      <c r="F83" s="19">
        <v>0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>
        <v>35</v>
      </c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</row>
    <row r="84" spans="1:32" x14ac:dyDescent="0.3">
      <c r="A84" s="15">
        <v>44501</v>
      </c>
      <c r="B84" s="16" t="s">
        <v>43</v>
      </c>
      <c r="C84" s="16" t="s">
        <v>198</v>
      </c>
      <c r="D84" s="17">
        <v>392</v>
      </c>
      <c r="E84" s="18">
        <v>2052.6</v>
      </c>
      <c r="F84" s="19">
        <f>32+62.6+270.2+62.6+125.2</f>
        <v>552.6</v>
      </c>
      <c r="G84" s="18"/>
      <c r="H84" s="18"/>
      <c r="I84" s="18"/>
      <c r="J84" s="18"/>
      <c r="K84" s="18"/>
      <c r="L84" s="18"/>
      <c r="M84" s="18"/>
      <c r="N84" s="18"/>
      <c r="O84" s="18"/>
      <c r="P84" s="18">
        <v>60</v>
      </c>
      <c r="Q84" s="18"/>
      <c r="R84" s="18">
        <f>E84-F84-P84</f>
        <v>1440</v>
      </c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</row>
    <row r="85" spans="1:32" x14ac:dyDescent="0.3">
      <c r="A85" s="15">
        <v>44526</v>
      </c>
      <c r="B85" s="16" t="s">
        <v>192</v>
      </c>
      <c r="C85" s="16" t="s">
        <v>27</v>
      </c>
      <c r="D85" s="17" t="s">
        <v>155</v>
      </c>
      <c r="E85" s="18">
        <v>28.74</v>
      </c>
      <c r="F85" s="19">
        <f>E85/6</f>
        <v>4.79</v>
      </c>
      <c r="G85" s="18"/>
      <c r="H85" s="18"/>
      <c r="I85" s="18"/>
      <c r="J85" s="18"/>
      <c r="K85" s="18">
        <f>E85-F85</f>
        <v>23.95</v>
      </c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</row>
    <row r="86" spans="1:32" x14ac:dyDescent="0.3">
      <c r="A86" s="15">
        <v>44896</v>
      </c>
      <c r="B86" s="16" t="s">
        <v>194</v>
      </c>
      <c r="C86" s="16" t="s">
        <v>154</v>
      </c>
      <c r="D86" s="17" t="s">
        <v>155</v>
      </c>
      <c r="E86" s="18">
        <v>188</v>
      </c>
      <c r="F86" s="19">
        <f>188/6</f>
        <v>31.333333333333332</v>
      </c>
      <c r="G86" s="18"/>
      <c r="H86" s="18">
        <f>E86-F86</f>
        <v>156.66666666666666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</row>
    <row r="87" spans="1:32" x14ac:dyDescent="0.3">
      <c r="A87" s="15">
        <v>44536</v>
      </c>
      <c r="B87" s="16" t="s">
        <v>220</v>
      </c>
      <c r="C87" s="16" t="s">
        <v>228</v>
      </c>
      <c r="D87" s="17">
        <v>393</v>
      </c>
      <c r="E87" s="18">
        <v>3629</v>
      </c>
      <c r="F87" s="19">
        <f>E87/6</f>
        <v>604.83333333333337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>
        <f>E87-F87</f>
        <v>3024.1666666666665</v>
      </c>
      <c r="AD87" s="18"/>
      <c r="AE87" s="18"/>
      <c r="AF87" s="18"/>
    </row>
    <row r="88" spans="1:32" x14ac:dyDescent="0.3">
      <c r="A88" s="15">
        <v>44536</v>
      </c>
      <c r="B88" s="16" t="s">
        <v>49</v>
      </c>
      <c r="C88" s="16" t="s">
        <v>229</v>
      </c>
      <c r="D88" s="17">
        <v>394</v>
      </c>
      <c r="E88" s="18">
        <v>120</v>
      </c>
      <c r="F88" s="19">
        <v>0</v>
      </c>
      <c r="G88" s="18"/>
      <c r="H88" s="18"/>
      <c r="I88" s="18"/>
      <c r="J88" s="18"/>
      <c r="K88" s="18"/>
      <c r="L88" s="18"/>
      <c r="M88" s="18"/>
      <c r="N88" s="18"/>
      <c r="O88" s="18">
        <v>120</v>
      </c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</row>
    <row r="89" spans="1:32" x14ac:dyDescent="0.3">
      <c r="A89" s="15">
        <v>44536</v>
      </c>
      <c r="B89" s="16" t="s">
        <v>221</v>
      </c>
      <c r="C89" s="16" t="s">
        <v>230</v>
      </c>
      <c r="D89" s="17">
        <v>395</v>
      </c>
      <c r="E89" s="18">
        <v>216</v>
      </c>
      <c r="F89" s="19">
        <f>E89/6</f>
        <v>36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>
        <f>E89-F89</f>
        <v>180</v>
      </c>
      <c r="AE89" s="18"/>
      <c r="AF89" s="18"/>
    </row>
    <row r="90" spans="1:32" x14ac:dyDescent="0.3">
      <c r="A90" s="15">
        <v>44536</v>
      </c>
      <c r="B90" s="16" t="s">
        <v>222</v>
      </c>
      <c r="C90" s="16" t="s">
        <v>231</v>
      </c>
      <c r="D90" s="17">
        <v>396</v>
      </c>
      <c r="E90" s="18">
        <v>1600</v>
      </c>
      <c r="F90" s="19">
        <v>0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>
        <f>E90</f>
        <v>1600</v>
      </c>
      <c r="AF90" s="18"/>
    </row>
    <row r="91" spans="1:32" x14ac:dyDescent="0.3">
      <c r="A91" s="15">
        <v>44536</v>
      </c>
      <c r="B91" s="16" t="s">
        <v>223</v>
      </c>
      <c r="C91" s="16" t="s">
        <v>232</v>
      </c>
      <c r="D91" s="17">
        <v>397</v>
      </c>
      <c r="E91" s="18">
        <v>538</v>
      </c>
      <c r="F91" s="19">
        <v>0</v>
      </c>
      <c r="G91" s="18"/>
      <c r="H91" s="18"/>
      <c r="I91" s="18">
        <v>538</v>
      </c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</row>
    <row r="92" spans="1:32" x14ac:dyDescent="0.3">
      <c r="A92" s="15">
        <v>44536</v>
      </c>
      <c r="B92" s="16" t="s">
        <v>224</v>
      </c>
      <c r="C92" s="16" t="s">
        <v>233</v>
      </c>
      <c r="D92" s="17">
        <v>398</v>
      </c>
      <c r="E92" s="18">
        <v>30</v>
      </c>
      <c r="F92" s="19">
        <v>0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>
        <v>30</v>
      </c>
      <c r="AE92" s="18"/>
      <c r="AF92" s="18"/>
    </row>
    <row r="93" spans="1:32" x14ac:dyDescent="0.3">
      <c r="A93" s="15">
        <v>44536</v>
      </c>
      <c r="B93" s="16" t="s">
        <v>36</v>
      </c>
      <c r="C93" s="16" t="s">
        <v>37</v>
      </c>
      <c r="D93" s="17">
        <v>399</v>
      </c>
      <c r="E93" s="18">
        <v>400</v>
      </c>
      <c r="F93" s="19">
        <v>0</v>
      </c>
      <c r="G93" s="18"/>
      <c r="H93" s="18"/>
      <c r="I93" s="18">
        <v>400</v>
      </c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</row>
    <row r="94" spans="1:32" x14ac:dyDescent="0.3">
      <c r="A94" s="15">
        <v>44536</v>
      </c>
      <c r="B94" s="16" t="s">
        <v>36</v>
      </c>
      <c r="C94" s="16" t="s">
        <v>37</v>
      </c>
      <c r="D94" s="17">
        <v>400</v>
      </c>
      <c r="E94" s="18">
        <v>211.87</v>
      </c>
      <c r="F94" s="19">
        <v>0</v>
      </c>
      <c r="G94" s="18"/>
      <c r="H94" s="18"/>
      <c r="I94" s="18">
        <v>211.87</v>
      </c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</row>
    <row r="95" spans="1:32" x14ac:dyDescent="0.3">
      <c r="A95" s="15">
        <v>44536</v>
      </c>
      <c r="B95" s="16" t="s">
        <v>41</v>
      </c>
      <c r="C95" s="16" t="s">
        <v>42</v>
      </c>
      <c r="D95" s="17">
        <v>498</v>
      </c>
      <c r="E95" s="18">
        <v>231.66</v>
      </c>
      <c r="F95" s="19">
        <v>0</v>
      </c>
      <c r="G95" s="18"/>
      <c r="H95" s="18"/>
      <c r="I95" s="18">
        <v>231.66</v>
      </c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</row>
    <row r="96" spans="1:32" x14ac:dyDescent="0.3">
      <c r="A96" s="15">
        <v>44536</v>
      </c>
      <c r="B96" s="16" t="s">
        <v>79</v>
      </c>
      <c r="C96" s="16" t="s">
        <v>80</v>
      </c>
      <c r="D96" s="17">
        <v>499</v>
      </c>
      <c r="E96" s="18">
        <v>109.44</v>
      </c>
      <c r="F96" s="19">
        <f>E96/6</f>
        <v>18.239999999999998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>
        <f>E96-F96</f>
        <v>91.2</v>
      </c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</row>
    <row r="97" spans="1:33" s="38" customFormat="1" x14ac:dyDescent="0.3">
      <c r="A97" s="37">
        <v>44536</v>
      </c>
      <c r="B97" s="38" t="s">
        <v>225</v>
      </c>
      <c r="C97" s="38" t="s">
        <v>234</v>
      </c>
      <c r="D97" s="39">
        <v>500</v>
      </c>
      <c r="E97" s="40">
        <v>17.64</v>
      </c>
      <c r="F97" s="45">
        <v>0</v>
      </c>
      <c r="G97" s="40"/>
      <c r="H97" s="40"/>
      <c r="I97" s="40"/>
      <c r="J97" s="40"/>
      <c r="K97" s="40"/>
      <c r="L97" s="40"/>
      <c r="M97" s="40">
        <v>17.64</v>
      </c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</row>
    <row r="98" spans="1:33" s="38" customFormat="1" x14ac:dyDescent="0.3">
      <c r="A98" s="37">
        <v>44536</v>
      </c>
      <c r="B98" s="38" t="s">
        <v>226</v>
      </c>
      <c r="C98" s="38" t="s">
        <v>234</v>
      </c>
      <c r="D98" s="39">
        <v>501</v>
      </c>
      <c r="E98" s="40">
        <v>60</v>
      </c>
      <c r="F98" s="45">
        <v>0</v>
      </c>
      <c r="G98" s="40"/>
      <c r="H98" s="40"/>
      <c r="I98" s="40"/>
      <c r="J98" s="40"/>
      <c r="K98" s="40"/>
      <c r="L98" s="40"/>
      <c r="M98" s="40">
        <v>60</v>
      </c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</row>
    <row r="99" spans="1:33" x14ac:dyDescent="0.3">
      <c r="A99" s="15">
        <v>44536</v>
      </c>
      <c r="B99" s="16" t="s">
        <v>227</v>
      </c>
      <c r="C99" s="16" t="s">
        <v>235</v>
      </c>
      <c r="D99" s="17">
        <v>502</v>
      </c>
      <c r="E99" s="18">
        <v>500</v>
      </c>
      <c r="F99" s="19">
        <v>0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>
        <v>500</v>
      </c>
    </row>
    <row r="100" spans="1:33" x14ac:dyDescent="0.3">
      <c r="A100" s="15">
        <v>44536</v>
      </c>
      <c r="B100" s="16" t="s">
        <v>53</v>
      </c>
      <c r="C100" s="16" t="s">
        <v>236</v>
      </c>
      <c r="D100" s="17">
        <v>503</v>
      </c>
      <c r="E100" s="18">
        <v>614</v>
      </c>
      <c r="F100" s="19">
        <v>102.34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>
        <f>E100-F100</f>
        <v>511.65999999999997</v>
      </c>
      <c r="AC100" s="18"/>
      <c r="AD100" s="18"/>
      <c r="AE100" s="18"/>
      <c r="AF100" s="18"/>
    </row>
    <row r="101" spans="1:33" x14ac:dyDescent="0.3">
      <c r="B101" s="16" t="s">
        <v>40</v>
      </c>
      <c r="D101" s="17">
        <v>504</v>
      </c>
      <c r="F101" s="19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</row>
    <row r="102" spans="1:33" x14ac:dyDescent="0.3">
      <c r="B102" s="16" t="s">
        <v>40</v>
      </c>
      <c r="D102" s="17">
        <v>505</v>
      </c>
      <c r="F102" s="19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</row>
    <row r="103" spans="1:33" x14ac:dyDescent="0.3">
      <c r="A103" s="15">
        <v>44555</v>
      </c>
      <c r="B103" s="16" t="s">
        <v>262</v>
      </c>
      <c r="C103" s="16" t="s">
        <v>259</v>
      </c>
      <c r="D103" s="17" t="s">
        <v>155</v>
      </c>
      <c r="E103" s="18">
        <v>13</v>
      </c>
      <c r="F103" s="19">
        <v>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6">
        <v>13</v>
      </c>
    </row>
    <row r="104" spans="1:33" x14ac:dyDescent="0.3">
      <c r="A104" s="15">
        <v>44560</v>
      </c>
      <c r="B104" s="16" t="s">
        <v>192</v>
      </c>
      <c r="C104" s="16" t="s">
        <v>27</v>
      </c>
      <c r="D104" s="17" t="s">
        <v>155</v>
      </c>
      <c r="E104" s="18">
        <v>28.74</v>
      </c>
      <c r="F104" s="19">
        <f>E104/6</f>
        <v>4.79</v>
      </c>
      <c r="G104" s="18"/>
      <c r="H104" s="18"/>
      <c r="I104" s="18"/>
      <c r="J104" s="18"/>
      <c r="K104" s="18">
        <f>E104-F104</f>
        <v>23.95</v>
      </c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</row>
    <row r="105" spans="1:33" x14ac:dyDescent="0.3">
      <c r="A105" s="15">
        <v>44565</v>
      </c>
      <c r="B105" s="16" t="s">
        <v>194</v>
      </c>
      <c r="C105" s="16" t="s">
        <v>154</v>
      </c>
      <c r="D105" s="17" t="s">
        <v>155</v>
      </c>
      <c r="E105" s="18">
        <v>188</v>
      </c>
      <c r="F105" s="19">
        <f>188/6</f>
        <v>31.333333333333332</v>
      </c>
      <c r="G105" s="18"/>
      <c r="H105" s="18">
        <f>E105-F105</f>
        <v>156.66666666666666</v>
      </c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</row>
    <row r="106" spans="1:33" x14ac:dyDescent="0.3">
      <c r="A106" s="15">
        <v>44571</v>
      </c>
      <c r="B106" s="16" t="s">
        <v>47</v>
      </c>
      <c r="C106" s="16" t="s">
        <v>182</v>
      </c>
      <c r="D106" s="17">
        <v>506</v>
      </c>
      <c r="E106" s="18">
        <v>2520</v>
      </c>
      <c r="F106" s="19">
        <v>0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>
        <v>2520</v>
      </c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</row>
    <row r="107" spans="1:33" x14ac:dyDescent="0.3">
      <c r="B107" s="16" t="s">
        <v>40</v>
      </c>
      <c r="D107" s="17">
        <v>507</v>
      </c>
      <c r="F107" s="19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</row>
    <row r="108" spans="1:33" x14ac:dyDescent="0.3">
      <c r="A108" s="15">
        <v>44571</v>
      </c>
      <c r="B108" s="16" t="s">
        <v>41</v>
      </c>
      <c r="C108" s="16" t="s">
        <v>42</v>
      </c>
      <c r="D108" s="17">
        <v>508</v>
      </c>
      <c r="E108" s="18">
        <v>231.66</v>
      </c>
      <c r="F108" s="19">
        <v>0</v>
      </c>
      <c r="G108" s="18"/>
      <c r="H108" s="18"/>
      <c r="I108" s="18">
        <v>231.66</v>
      </c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</row>
    <row r="109" spans="1:33" x14ac:dyDescent="0.3">
      <c r="B109" s="16" t="s">
        <v>40</v>
      </c>
      <c r="D109" s="17">
        <v>509</v>
      </c>
      <c r="F109" s="19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</row>
    <row r="110" spans="1:33" x14ac:dyDescent="0.3">
      <c r="B110" s="16" t="s">
        <v>40</v>
      </c>
      <c r="D110" s="17">
        <v>510</v>
      </c>
      <c r="F110" s="19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</row>
    <row r="111" spans="1:33" s="14" customFormat="1" x14ac:dyDescent="0.3">
      <c r="A111" s="27">
        <v>44571</v>
      </c>
      <c r="B111" s="14" t="s">
        <v>200</v>
      </c>
      <c r="C111" s="14" t="s">
        <v>80</v>
      </c>
      <c r="D111" s="28">
        <v>511</v>
      </c>
      <c r="E111" s="29">
        <v>56.09</v>
      </c>
      <c r="F111" s="31">
        <v>0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>
        <v>56.09</v>
      </c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</row>
    <row r="112" spans="1:33" s="38" customFormat="1" x14ac:dyDescent="0.3">
      <c r="A112" s="37">
        <v>44571</v>
      </c>
      <c r="B112" s="38" t="s">
        <v>59</v>
      </c>
      <c r="C112" s="38" t="s">
        <v>60</v>
      </c>
      <c r="D112" s="39">
        <v>512</v>
      </c>
      <c r="E112" s="40">
        <v>1605.6</v>
      </c>
      <c r="F112" s="45">
        <v>283.43</v>
      </c>
      <c r="G112" s="40"/>
      <c r="H112" s="40"/>
      <c r="I112" s="40"/>
      <c r="J112" s="40"/>
      <c r="K112" s="40"/>
      <c r="L112" s="40"/>
      <c r="M112" s="40"/>
      <c r="N112" s="40"/>
      <c r="O112" s="40"/>
      <c r="P112" s="40">
        <v>1417.17</v>
      </c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</row>
    <row r="113" spans="1:33" s="38" customFormat="1" x14ac:dyDescent="0.3">
      <c r="A113" s="37"/>
      <c r="D113" s="39">
        <v>513</v>
      </c>
      <c r="E113" s="40">
        <v>120</v>
      </c>
      <c r="F113" s="45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</row>
    <row r="114" spans="1:33" x14ac:dyDescent="0.3">
      <c r="A114" s="15">
        <v>44585</v>
      </c>
      <c r="B114" s="16" t="s">
        <v>262</v>
      </c>
      <c r="C114" s="16" t="s">
        <v>259</v>
      </c>
      <c r="D114" s="17" t="s">
        <v>155</v>
      </c>
      <c r="E114" s="18">
        <v>27</v>
      </c>
      <c r="F114" s="19">
        <v>0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6">
        <v>27</v>
      </c>
    </row>
    <row r="115" spans="1:33" x14ac:dyDescent="0.3">
      <c r="A115" s="15">
        <v>44599</v>
      </c>
      <c r="B115" s="16" t="s">
        <v>41</v>
      </c>
      <c r="C115" s="16" t="s">
        <v>42</v>
      </c>
      <c r="D115" s="17">
        <v>514</v>
      </c>
      <c r="E115" s="18">
        <v>231.66</v>
      </c>
      <c r="F115" s="19">
        <v>0</v>
      </c>
      <c r="G115" s="18"/>
      <c r="H115" s="18"/>
      <c r="I115" s="18">
        <v>231.66</v>
      </c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</row>
    <row r="116" spans="1:33" s="38" customFormat="1" x14ac:dyDescent="0.3">
      <c r="A116" s="37">
        <v>44571</v>
      </c>
      <c r="B116" s="38" t="s">
        <v>242</v>
      </c>
      <c r="C116" s="38" t="s">
        <v>243</v>
      </c>
      <c r="D116" s="39">
        <v>515</v>
      </c>
      <c r="E116" s="40">
        <v>258.60000000000002</v>
      </c>
      <c r="F116" s="45">
        <v>43.1</v>
      </c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>
        <v>215.5</v>
      </c>
      <c r="AF116" s="40"/>
    </row>
    <row r="117" spans="1:33" s="38" customFormat="1" x14ac:dyDescent="0.3">
      <c r="A117" s="37">
        <v>44599</v>
      </c>
      <c r="B117" s="38" t="s">
        <v>36</v>
      </c>
      <c r="C117" s="38" t="s">
        <v>37</v>
      </c>
      <c r="D117" s="39">
        <v>516</v>
      </c>
      <c r="E117" s="40">
        <v>400</v>
      </c>
      <c r="F117" s="45">
        <v>0</v>
      </c>
      <c r="G117" s="40"/>
      <c r="H117" s="40"/>
      <c r="I117" s="40">
        <v>400</v>
      </c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</row>
    <row r="118" spans="1:33" s="38" customFormat="1" x14ac:dyDescent="0.3">
      <c r="A118" s="37">
        <v>44599</v>
      </c>
      <c r="B118" s="38" t="s">
        <v>36</v>
      </c>
      <c r="C118" s="38" t="s">
        <v>37</v>
      </c>
      <c r="D118" s="39">
        <v>517</v>
      </c>
      <c r="E118" s="40">
        <v>211.87</v>
      </c>
      <c r="F118" s="45">
        <v>0</v>
      </c>
      <c r="G118" s="40"/>
      <c r="H118" s="40"/>
      <c r="I118" s="40">
        <v>211.87</v>
      </c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</row>
    <row r="119" spans="1:33" s="38" customFormat="1" x14ac:dyDescent="0.3">
      <c r="A119" s="37">
        <v>44599</v>
      </c>
      <c r="B119" s="38" t="s">
        <v>43</v>
      </c>
      <c r="C119" s="38" t="s">
        <v>30</v>
      </c>
      <c r="D119" s="39">
        <v>518</v>
      </c>
      <c r="E119" s="40">
        <v>1502.4</v>
      </c>
      <c r="F119" s="45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</row>
    <row r="120" spans="1:33" s="38" customFormat="1" x14ac:dyDescent="0.3">
      <c r="A120" s="37">
        <v>44599</v>
      </c>
      <c r="B120" s="38" t="s">
        <v>266</v>
      </c>
      <c r="C120" s="38" t="s">
        <v>267</v>
      </c>
      <c r="D120" s="39">
        <v>519</v>
      </c>
      <c r="E120" s="40">
        <v>1203.5999999999999</v>
      </c>
      <c r="F120" s="45">
        <v>200.6</v>
      </c>
      <c r="G120" s="40"/>
      <c r="H120" s="40"/>
      <c r="I120" s="40"/>
      <c r="J120" s="40"/>
      <c r="K120" s="40"/>
      <c r="L120" s="40">
        <v>1003</v>
      </c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</row>
    <row r="121" spans="1:33" s="38" customFormat="1" x14ac:dyDescent="0.3">
      <c r="A121" s="37"/>
      <c r="B121" s="38" t="s">
        <v>40</v>
      </c>
      <c r="D121" s="39">
        <v>520</v>
      </c>
      <c r="E121" s="40"/>
      <c r="F121" s="45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</row>
    <row r="122" spans="1:33" x14ac:dyDescent="0.3">
      <c r="A122" s="15">
        <v>44599</v>
      </c>
      <c r="B122" s="16" t="s">
        <v>53</v>
      </c>
      <c r="C122" s="16" t="s">
        <v>264</v>
      </c>
      <c r="D122" s="17">
        <v>521</v>
      </c>
      <c r="E122" s="18">
        <v>198.55</v>
      </c>
      <c r="F122" s="19">
        <v>0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>
        <v>198.55</v>
      </c>
      <c r="AF122" s="18"/>
    </row>
    <row r="123" spans="1:33" x14ac:dyDescent="0.3">
      <c r="B123" s="38" t="s">
        <v>40</v>
      </c>
      <c r="D123" s="17">
        <v>522</v>
      </c>
      <c r="F123" s="19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</row>
    <row r="124" spans="1:33" s="38" customFormat="1" x14ac:dyDescent="0.3">
      <c r="A124" s="37">
        <v>44599</v>
      </c>
      <c r="B124" s="38" t="s">
        <v>79</v>
      </c>
      <c r="C124" s="38" t="s">
        <v>80</v>
      </c>
      <c r="D124" s="39">
        <v>523</v>
      </c>
      <c r="E124" s="40">
        <v>52.02</v>
      </c>
      <c r="F124" s="45">
        <v>0</v>
      </c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>
        <v>52.02</v>
      </c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</row>
    <row r="125" spans="1:33" x14ac:dyDescent="0.3">
      <c r="A125" s="15">
        <v>44599</v>
      </c>
      <c r="B125" s="38" t="s">
        <v>268</v>
      </c>
      <c r="C125" s="38" t="s">
        <v>269</v>
      </c>
      <c r="D125" s="17">
        <v>524</v>
      </c>
      <c r="E125" s="18">
        <v>82.68</v>
      </c>
      <c r="F125" s="19">
        <v>0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>
        <v>82.68</v>
      </c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</row>
    <row r="126" spans="1:33" s="38" customFormat="1" x14ac:dyDescent="0.3">
      <c r="A126" s="37">
        <v>44599</v>
      </c>
      <c r="B126" s="38" t="s">
        <v>293</v>
      </c>
      <c r="C126" s="38" t="s">
        <v>294</v>
      </c>
      <c r="D126" s="39">
        <v>525</v>
      </c>
      <c r="E126" s="40">
        <v>288</v>
      </c>
      <c r="F126" s="45">
        <v>48</v>
      </c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>
        <v>240</v>
      </c>
      <c r="X126" s="40"/>
      <c r="Y126" s="40"/>
      <c r="Z126" s="40"/>
      <c r="AA126" s="40"/>
      <c r="AB126" s="40"/>
      <c r="AC126" s="40"/>
      <c r="AD126" s="40"/>
      <c r="AE126" s="40"/>
      <c r="AF126" s="40"/>
    </row>
    <row r="127" spans="1:33" x14ac:dyDescent="0.3">
      <c r="A127" s="15">
        <v>44599</v>
      </c>
      <c r="B127" s="38" t="s">
        <v>49</v>
      </c>
      <c r="C127" s="38" t="s">
        <v>229</v>
      </c>
      <c r="D127" s="17">
        <v>526</v>
      </c>
      <c r="E127" s="18">
        <v>90</v>
      </c>
      <c r="F127" s="19">
        <v>0</v>
      </c>
      <c r="G127" s="18"/>
      <c r="H127" s="18"/>
      <c r="I127" s="18"/>
      <c r="J127" s="18"/>
      <c r="K127" s="18"/>
      <c r="L127" s="18"/>
      <c r="M127" s="18"/>
      <c r="N127" s="18"/>
      <c r="O127" s="18">
        <v>90</v>
      </c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</row>
    <row r="128" spans="1:33" s="38" customFormat="1" x14ac:dyDescent="0.3">
      <c r="A128" s="37">
        <v>44627</v>
      </c>
      <c r="B128" s="38" t="s">
        <v>36</v>
      </c>
      <c r="C128" s="38" t="s">
        <v>271</v>
      </c>
      <c r="D128" s="39">
        <v>527</v>
      </c>
      <c r="E128" s="40">
        <v>411.87</v>
      </c>
      <c r="F128" s="45"/>
      <c r="G128" s="40"/>
      <c r="H128" s="40"/>
      <c r="I128" s="40">
        <v>411.87</v>
      </c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</row>
    <row r="129" spans="1:33" s="38" customFormat="1" x14ac:dyDescent="0.3">
      <c r="A129" s="37">
        <v>44627</v>
      </c>
      <c r="B129" s="38" t="s">
        <v>36</v>
      </c>
      <c r="C129" s="38" t="s">
        <v>271</v>
      </c>
      <c r="D129" s="39">
        <v>528</v>
      </c>
      <c r="E129" s="40">
        <v>200</v>
      </c>
      <c r="F129" s="45"/>
      <c r="G129" s="40"/>
      <c r="H129" s="40"/>
      <c r="I129" s="40">
        <v>190</v>
      </c>
      <c r="J129" s="40"/>
      <c r="K129" s="40">
        <v>10</v>
      </c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</row>
    <row r="130" spans="1:33" s="38" customFormat="1" x14ac:dyDescent="0.3">
      <c r="A130" s="37">
        <v>44627</v>
      </c>
      <c r="B130" s="38" t="s">
        <v>36</v>
      </c>
      <c r="C130" s="38" t="s">
        <v>272</v>
      </c>
      <c r="D130" s="39">
        <v>529</v>
      </c>
      <c r="E130" s="40">
        <v>352.94</v>
      </c>
      <c r="F130" s="45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>
        <v>352.94</v>
      </c>
      <c r="AC130" s="40"/>
      <c r="AD130" s="40"/>
      <c r="AE130" s="40"/>
      <c r="AF130" s="40"/>
    </row>
    <row r="131" spans="1:33" s="14" customFormat="1" x14ac:dyDescent="0.3">
      <c r="A131" s="27">
        <v>44627</v>
      </c>
      <c r="B131" s="14" t="s">
        <v>273</v>
      </c>
      <c r="C131" s="14" t="s">
        <v>274</v>
      </c>
      <c r="D131" s="28">
        <v>530</v>
      </c>
      <c r="E131" s="29">
        <v>24</v>
      </c>
      <c r="F131" s="31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>
        <v>24</v>
      </c>
      <c r="AF131" s="29"/>
    </row>
    <row r="132" spans="1:33" s="38" customFormat="1" x14ac:dyDescent="0.3">
      <c r="A132" s="37"/>
      <c r="B132" s="38" t="s">
        <v>40</v>
      </c>
      <c r="D132" s="39">
        <v>531</v>
      </c>
      <c r="E132" s="40"/>
      <c r="F132" s="41"/>
    </row>
    <row r="133" spans="1:33" s="38" customFormat="1" x14ac:dyDescent="0.3">
      <c r="A133" s="37">
        <v>44627</v>
      </c>
      <c r="B133" s="38" t="s">
        <v>275</v>
      </c>
      <c r="C133" s="38" t="s">
        <v>276</v>
      </c>
      <c r="D133" s="39">
        <v>532</v>
      </c>
      <c r="E133" s="40">
        <v>1200</v>
      </c>
      <c r="F133" s="41">
        <v>0</v>
      </c>
      <c r="AE133" s="38">
        <v>1200</v>
      </c>
    </row>
    <row r="134" spans="1:33" s="38" customFormat="1" x14ac:dyDescent="0.3">
      <c r="A134" s="37">
        <v>44627</v>
      </c>
      <c r="B134" s="38" t="s">
        <v>223</v>
      </c>
      <c r="C134" s="38" t="s">
        <v>277</v>
      </c>
      <c r="D134" s="39">
        <v>533</v>
      </c>
      <c r="E134" s="40">
        <v>589.70000000000005</v>
      </c>
      <c r="F134" s="41">
        <v>0</v>
      </c>
      <c r="S134" s="38">
        <v>589.70000000000005</v>
      </c>
    </row>
    <row r="135" spans="1:33" s="38" customFormat="1" x14ac:dyDescent="0.3">
      <c r="A135" s="37">
        <v>44627</v>
      </c>
      <c r="B135" s="38" t="s">
        <v>72</v>
      </c>
      <c r="C135" s="38" t="s">
        <v>278</v>
      </c>
      <c r="D135" s="39">
        <v>534</v>
      </c>
      <c r="E135" s="40">
        <v>34.979999999999997</v>
      </c>
      <c r="F135" s="41">
        <v>0</v>
      </c>
      <c r="P135" s="38">
        <v>34.979999999999997</v>
      </c>
    </row>
    <row r="136" spans="1:33" s="38" customFormat="1" x14ac:dyDescent="0.3">
      <c r="A136" s="37">
        <v>44627</v>
      </c>
      <c r="B136" s="38" t="s">
        <v>36</v>
      </c>
      <c r="C136" s="38" t="s">
        <v>279</v>
      </c>
      <c r="D136" s="39">
        <v>535</v>
      </c>
      <c r="E136" s="40">
        <v>411.87</v>
      </c>
      <c r="F136" s="41">
        <v>0</v>
      </c>
      <c r="I136" s="38">
        <v>411.87</v>
      </c>
    </row>
    <row r="137" spans="1:33" s="38" customFormat="1" x14ac:dyDescent="0.3">
      <c r="A137" s="37">
        <v>44627</v>
      </c>
      <c r="B137" s="38" t="s">
        <v>36</v>
      </c>
      <c r="C137" s="38" t="s">
        <v>279</v>
      </c>
      <c r="D137" s="39">
        <v>536</v>
      </c>
      <c r="E137" s="40">
        <v>200</v>
      </c>
      <c r="F137" s="41">
        <v>0</v>
      </c>
      <c r="I137" s="38">
        <v>190</v>
      </c>
      <c r="K137" s="38">
        <v>10</v>
      </c>
    </row>
    <row r="138" spans="1:33" s="38" customFormat="1" x14ac:dyDescent="0.3">
      <c r="A138" s="37">
        <v>44627</v>
      </c>
      <c r="B138" s="38" t="s">
        <v>36</v>
      </c>
      <c r="C138" s="38" t="s">
        <v>280</v>
      </c>
      <c r="D138" s="39">
        <v>537</v>
      </c>
      <c r="E138" s="40">
        <v>148.08000000000001</v>
      </c>
      <c r="F138" s="41"/>
      <c r="U138" s="38">
        <v>148.08000000000001</v>
      </c>
    </row>
    <row r="139" spans="1:33" s="38" customFormat="1" x14ac:dyDescent="0.3">
      <c r="A139" s="37">
        <v>44627</v>
      </c>
      <c r="B139" s="38" t="s">
        <v>79</v>
      </c>
      <c r="C139" s="38" t="s">
        <v>80</v>
      </c>
      <c r="D139" s="39">
        <v>538</v>
      </c>
      <c r="E139" s="40">
        <v>52.32</v>
      </c>
      <c r="F139" s="41"/>
      <c r="U139" s="38">
        <v>52.32</v>
      </c>
    </row>
    <row r="140" spans="1:33" s="38" customFormat="1" x14ac:dyDescent="0.3">
      <c r="A140" s="37">
        <v>44627</v>
      </c>
      <c r="B140" s="38" t="s">
        <v>72</v>
      </c>
      <c r="C140" s="38" t="s">
        <v>278</v>
      </c>
      <c r="D140" s="39">
        <v>539</v>
      </c>
      <c r="E140" s="40">
        <v>14.4</v>
      </c>
      <c r="F140" s="41">
        <v>0</v>
      </c>
      <c r="P140" s="38">
        <v>14.4</v>
      </c>
    </row>
    <row r="141" spans="1:33" s="38" customFormat="1" x14ac:dyDescent="0.3">
      <c r="A141" s="37">
        <v>44627</v>
      </c>
      <c r="B141" s="38" t="s">
        <v>79</v>
      </c>
      <c r="C141" s="38" t="s">
        <v>80</v>
      </c>
      <c r="D141" s="39">
        <v>540</v>
      </c>
      <c r="E141" s="40">
        <v>52.32</v>
      </c>
      <c r="F141" s="41"/>
      <c r="U141" s="38">
        <v>52.32</v>
      </c>
    </row>
    <row r="142" spans="1:33" s="38" customFormat="1" x14ac:dyDescent="0.3">
      <c r="A142" s="37">
        <v>44627</v>
      </c>
      <c r="B142" s="38" t="s">
        <v>41</v>
      </c>
      <c r="C142" s="38" t="s">
        <v>42</v>
      </c>
      <c r="D142" s="39">
        <v>541</v>
      </c>
      <c r="E142" s="40">
        <v>231.66</v>
      </c>
      <c r="F142" s="41">
        <v>0</v>
      </c>
      <c r="I142" s="38">
        <v>231.66</v>
      </c>
    </row>
    <row r="143" spans="1:33" s="38" customFormat="1" x14ac:dyDescent="0.3">
      <c r="A143" s="37">
        <v>44645</v>
      </c>
      <c r="B143" s="38" t="s">
        <v>262</v>
      </c>
      <c r="C143" s="38" t="s">
        <v>259</v>
      </c>
      <c r="D143" s="39" t="s">
        <v>155</v>
      </c>
      <c r="E143" s="40">
        <v>20</v>
      </c>
      <c r="F143" s="41">
        <v>0</v>
      </c>
      <c r="AG143" s="38">
        <v>20</v>
      </c>
    </row>
    <row r="144" spans="1:33" s="14" customFormat="1" x14ac:dyDescent="0.3">
      <c r="A144" s="27">
        <v>44649</v>
      </c>
      <c r="B144" s="14" t="s">
        <v>281</v>
      </c>
      <c r="C144" s="14" t="s">
        <v>282</v>
      </c>
      <c r="D144" s="28">
        <v>542</v>
      </c>
      <c r="E144" s="29">
        <v>180</v>
      </c>
      <c r="F144" s="30">
        <v>0</v>
      </c>
      <c r="M144" s="14">
        <v>180</v>
      </c>
    </row>
    <row r="145" spans="1:33" s="14" customFormat="1" x14ac:dyDescent="0.3">
      <c r="A145" s="27">
        <v>44649</v>
      </c>
      <c r="B145" s="14" t="s">
        <v>210</v>
      </c>
      <c r="C145" s="14" t="s">
        <v>283</v>
      </c>
      <c r="D145" s="28">
        <v>543</v>
      </c>
      <c r="E145" s="29">
        <v>210</v>
      </c>
      <c r="F145" s="30">
        <v>0</v>
      </c>
      <c r="I145" s="14">
        <v>210</v>
      </c>
    </row>
    <row r="146" spans="1:33" s="14" customFormat="1" x14ac:dyDescent="0.3">
      <c r="A146" s="27">
        <v>44651</v>
      </c>
      <c r="B146" s="14" t="s">
        <v>275</v>
      </c>
      <c r="C146" s="14" t="s">
        <v>276</v>
      </c>
      <c r="D146" s="28">
        <v>544</v>
      </c>
      <c r="E146" s="29">
        <v>3200</v>
      </c>
      <c r="F146" s="30">
        <v>0</v>
      </c>
      <c r="AE146" s="14">
        <v>3200</v>
      </c>
    </row>
    <row r="147" spans="1:33" s="14" customFormat="1" ht="15" thickBot="1" x14ac:dyDescent="0.35">
      <c r="A147" s="27"/>
      <c r="D147" s="28"/>
      <c r="E147" s="32">
        <f>SUM(E3:E146)</f>
        <v>77154.660000000033</v>
      </c>
      <c r="F147" s="32">
        <f t="shared" ref="F147:AG147" si="0">SUM(F3:F146)</f>
        <v>8126.98</v>
      </c>
      <c r="G147" s="32">
        <f t="shared" si="0"/>
        <v>433.75</v>
      </c>
      <c r="H147" s="32">
        <f t="shared" si="0"/>
        <v>449.30333333333328</v>
      </c>
      <c r="I147" s="32">
        <f t="shared" si="0"/>
        <v>10409.58</v>
      </c>
      <c r="J147" s="32">
        <f t="shared" si="0"/>
        <v>24.99</v>
      </c>
      <c r="K147" s="32">
        <f t="shared" si="0"/>
        <v>316.68</v>
      </c>
      <c r="L147" s="32">
        <f t="shared" si="0"/>
        <v>1288</v>
      </c>
      <c r="M147" s="32">
        <f t="shared" si="0"/>
        <v>257.64</v>
      </c>
      <c r="N147" s="32">
        <f t="shared" si="0"/>
        <v>125</v>
      </c>
      <c r="O147" s="32">
        <f t="shared" si="0"/>
        <v>13438.49</v>
      </c>
      <c r="P147" s="32">
        <f t="shared" si="0"/>
        <v>13462.179999999998</v>
      </c>
      <c r="Q147" s="32">
        <f t="shared" si="0"/>
        <v>331.2</v>
      </c>
      <c r="R147" s="32">
        <f t="shared" si="0"/>
        <v>2579</v>
      </c>
      <c r="S147" s="32">
        <f t="shared" si="0"/>
        <v>977.71</v>
      </c>
      <c r="T147" s="32">
        <f t="shared" si="0"/>
        <v>92.509999999999991</v>
      </c>
      <c r="U147" s="32">
        <f t="shared" si="0"/>
        <v>786.71000000000015</v>
      </c>
      <c r="V147" s="32">
        <f t="shared" si="0"/>
        <v>2667.88</v>
      </c>
      <c r="W147" s="32">
        <f t="shared" si="0"/>
        <v>4913.68</v>
      </c>
      <c r="X147" s="32">
        <f t="shared" si="0"/>
        <v>28</v>
      </c>
      <c r="Y147" s="32">
        <f t="shared" si="0"/>
        <v>200</v>
      </c>
      <c r="Z147" s="32">
        <f t="shared" si="0"/>
        <v>600</v>
      </c>
      <c r="AA147" s="32">
        <f t="shared" si="0"/>
        <v>1475</v>
      </c>
      <c r="AB147" s="32">
        <f t="shared" si="0"/>
        <v>1555.9</v>
      </c>
      <c r="AC147" s="32">
        <f t="shared" si="0"/>
        <v>3024.1666666666665</v>
      </c>
      <c r="AD147" s="32">
        <f t="shared" si="0"/>
        <v>210</v>
      </c>
      <c r="AE147" s="32">
        <f t="shared" si="0"/>
        <v>6438.05</v>
      </c>
      <c r="AF147" s="32">
        <f t="shared" si="0"/>
        <v>500</v>
      </c>
      <c r="AG147" s="32">
        <f t="shared" si="0"/>
        <v>60</v>
      </c>
    </row>
    <row r="148" spans="1:33" s="14" customFormat="1" ht="15" thickTop="1" x14ac:dyDescent="0.3">
      <c r="A148" s="27"/>
      <c r="D148" s="28"/>
      <c r="E148" s="29"/>
      <c r="F148" s="30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285D2-5C13-4D47-9AEB-B4A1B4A7A7F3}">
  <dimension ref="A1:K31"/>
  <sheetViews>
    <sheetView workbookViewId="0">
      <selection activeCell="G11" sqref="G11"/>
    </sheetView>
  </sheetViews>
  <sheetFormatPr defaultColWidth="8.6640625" defaultRowHeight="14.4" x14ac:dyDescent="0.3"/>
  <cols>
    <col min="1" max="1" width="30.33203125" customWidth="1"/>
    <col min="4" max="4" width="9.5546875" customWidth="1"/>
    <col min="5" max="5" width="12.6640625" customWidth="1"/>
    <col min="7" max="7" width="10.21875" bestFit="1" customWidth="1"/>
    <col min="8" max="8" width="9.5546875" bestFit="1" customWidth="1"/>
  </cols>
  <sheetData>
    <row r="1" spans="1:6" x14ac:dyDescent="0.3">
      <c r="A1" t="s">
        <v>152</v>
      </c>
      <c r="D1" s="33"/>
      <c r="E1" s="34" t="s">
        <v>270</v>
      </c>
      <c r="F1" s="34"/>
    </row>
    <row r="2" spans="1:6" x14ac:dyDescent="0.3">
      <c r="D2" s="1"/>
      <c r="E2" s="1"/>
    </row>
    <row r="3" spans="1:6" x14ac:dyDescent="0.3">
      <c r="A3" s="8" t="s">
        <v>292</v>
      </c>
      <c r="B3" s="8"/>
      <c r="C3" s="8"/>
      <c r="D3" s="1"/>
      <c r="E3" s="9"/>
      <c r="F3" s="8"/>
    </row>
    <row r="4" spans="1:6" x14ac:dyDescent="0.3">
      <c r="A4" t="s">
        <v>247</v>
      </c>
      <c r="B4" s="8"/>
      <c r="C4" s="8"/>
      <c r="D4" s="1">
        <v>107077.09</v>
      </c>
      <c r="E4" s="9"/>
      <c r="F4" s="8"/>
    </row>
    <row r="5" spans="1:6" x14ac:dyDescent="0.3">
      <c r="A5" t="s">
        <v>248</v>
      </c>
      <c r="D5" s="35">
        <v>2403.1</v>
      </c>
      <c r="E5" s="35"/>
    </row>
    <row r="6" spans="1:6" x14ac:dyDescent="0.3">
      <c r="D6" s="1"/>
      <c r="E6" s="1">
        <f>SUM(D4:D5)</f>
        <v>109480.19</v>
      </c>
    </row>
    <row r="7" spans="1:6" x14ac:dyDescent="0.3">
      <c r="D7" s="1"/>
    </row>
    <row r="8" spans="1:6" x14ac:dyDescent="0.3">
      <c r="A8" t="s">
        <v>249</v>
      </c>
      <c r="D8" s="1"/>
      <c r="E8" s="1"/>
    </row>
    <row r="9" spans="1:6" x14ac:dyDescent="0.3">
      <c r="A9" t="s">
        <v>263</v>
      </c>
      <c r="D9" s="29">
        <v>56.09</v>
      </c>
      <c r="E9" s="1"/>
    </row>
    <row r="10" spans="1:6" x14ac:dyDescent="0.3">
      <c r="A10" t="s">
        <v>284</v>
      </c>
      <c r="D10" s="29">
        <v>24</v>
      </c>
      <c r="E10" s="44"/>
    </row>
    <row r="11" spans="1:6" x14ac:dyDescent="0.3">
      <c r="A11" t="s">
        <v>285</v>
      </c>
      <c r="D11" s="29">
        <v>180</v>
      </c>
      <c r="E11" s="1"/>
    </row>
    <row r="12" spans="1:6" x14ac:dyDescent="0.3">
      <c r="A12" t="s">
        <v>286</v>
      </c>
      <c r="D12" s="29">
        <v>210</v>
      </c>
      <c r="E12" s="1"/>
    </row>
    <row r="13" spans="1:6" x14ac:dyDescent="0.3">
      <c r="A13" t="s">
        <v>287</v>
      </c>
      <c r="D13" s="29">
        <v>3200</v>
      </c>
      <c r="E13" s="35"/>
    </row>
    <row r="14" spans="1:6" x14ac:dyDescent="0.3">
      <c r="D14" s="29"/>
      <c r="E14" s="1">
        <f>SUM(D9:D13)</f>
        <v>3670.09</v>
      </c>
    </row>
    <row r="15" spans="1:6" x14ac:dyDescent="0.3">
      <c r="D15" s="1"/>
      <c r="E15" s="1"/>
    </row>
    <row r="16" spans="1:6" x14ac:dyDescent="0.3">
      <c r="A16" t="s">
        <v>250</v>
      </c>
      <c r="D16" s="1"/>
      <c r="E16" s="1"/>
    </row>
    <row r="17" spans="1:11" x14ac:dyDescent="0.3">
      <c r="A17" t="s">
        <v>89</v>
      </c>
      <c r="D17" s="29">
        <v>11500</v>
      </c>
      <c r="E17" s="1"/>
    </row>
    <row r="18" spans="1:11" x14ac:dyDescent="0.3">
      <c r="A18" t="s">
        <v>289</v>
      </c>
      <c r="D18" s="29">
        <v>600</v>
      </c>
      <c r="E18" s="35"/>
    </row>
    <row r="19" spans="1:11" x14ac:dyDescent="0.3">
      <c r="D19" s="1"/>
      <c r="E19" s="1">
        <f>SUM(D17:D18)</f>
        <v>12100</v>
      </c>
      <c r="G19" s="1"/>
      <c r="I19" s="1"/>
    </row>
    <row r="20" spans="1:11" x14ac:dyDescent="0.3">
      <c r="D20" s="1"/>
      <c r="E20" s="1"/>
    </row>
    <row r="21" spans="1:11" ht="15" thickBot="1" x14ac:dyDescent="0.35">
      <c r="A21" t="s">
        <v>291</v>
      </c>
      <c r="D21" s="1"/>
      <c r="E21" s="36">
        <f>E6-E14+E19</f>
        <v>117910.1</v>
      </c>
    </row>
    <row r="22" spans="1:11" ht="15" thickTop="1" x14ac:dyDescent="0.3">
      <c r="D22" s="1"/>
      <c r="E22" s="1"/>
    </row>
    <row r="23" spans="1:11" x14ac:dyDescent="0.3">
      <c r="D23" s="1"/>
      <c r="E23" s="1"/>
      <c r="I23" s="1"/>
    </row>
    <row r="24" spans="1:11" x14ac:dyDescent="0.3">
      <c r="D24" s="1"/>
      <c r="E24" s="1"/>
      <c r="J24" s="1"/>
    </row>
    <row r="25" spans="1:11" x14ac:dyDescent="0.3">
      <c r="A25" s="8" t="s">
        <v>251</v>
      </c>
      <c r="D25" s="1"/>
      <c r="E25" s="1"/>
      <c r="G25" s="1"/>
      <c r="J25" s="1"/>
    </row>
    <row r="26" spans="1:11" x14ac:dyDescent="0.3">
      <c r="A26" t="s">
        <v>255</v>
      </c>
      <c r="D26" s="1"/>
      <c r="E26" s="43">
        <v>117456.28</v>
      </c>
      <c r="J26" s="1"/>
    </row>
    <row r="27" spans="1:11" x14ac:dyDescent="0.3">
      <c r="A27" t="s">
        <v>252</v>
      </c>
      <c r="D27" s="1"/>
      <c r="E27" s="1">
        <f>Income!E15</f>
        <v>77608.48000000001</v>
      </c>
      <c r="G27" s="1"/>
      <c r="H27" s="1"/>
    </row>
    <row r="28" spans="1:11" x14ac:dyDescent="0.3">
      <c r="A28" t="s">
        <v>253</v>
      </c>
      <c r="D28" s="1"/>
      <c r="E28" s="1">
        <f>Expenditure!E147</f>
        <v>77154.660000000033</v>
      </c>
      <c r="H28" s="1"/>
      <c r="I28" s="1"/>
      <c r="K28" s="1"/>
    </row>
    <row r="29" spans="1:11" ht="15" thickBot="1" x14ac:dyDescent="0.35">
      <c r="A29" t="s">
        <v>254</v>
      </c>
      <c r="D29" s="1"/>
      <c r="E29" s="36">
        <f>E26+E27-E28</f>
        <v>117910.09999999998</v>
      </c>
      <c r="F29" s="1"/>
      <c r="G29" s="1"/>
      <c r="H29" s="1"/>
      <c r="I29" s="1"/>
    </row>
    <row r="30" spans="1:11" ht="15" thickTop="1" x14ac:dyDescent="0.3">
      <c r="D30" s="1"/>
      <c r="E30" s="1"/>
      <c r="G30" s="1"/>
      <c r="J30" s="1"/>
    </row>
    <row r="31" spans="1:11" x14ac:dyDescent="0.3">
      <c r="D31" s="1"/>
      <c r="E31" s="1"/>
      <c r="H31" s="1"/>
      <c r="I31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D6FFA-EAF5-4D14-A2E0-2F84F6B072F4}">
  <dimension ref="A1:E55"/>
  <sheetViews>
    <sheetView topLeftCell="A14" workbookViewId="0">
      <selection activeCell="E26" sqref="E26"/>
    </sheetView>
  </sheetViews>
  <sheetFormatPr defaultRowHeight="14.4" x14ac:dyDescent="0.3"/>
  <cols>
    <col min="1" max="1" width="25.88671875" customWidth="1"/>
    <col min="2" max="2" width="16.6640625" style="1" customWidth="1"/>
    <col min="3" max="3" width="12.44140625" customWidth="1"/>
    <col min="4" max="4" width="11.5546875" customWidth="1"/>
  </cols>
  <sheetData>
    <row r="1" spans="1:4" x14ac:dyDescent="0.3">
      <c r="A1" s="3" t="s">
        <v>128</v>
      </c>
    </row>
    <row r="3" spans="1:4" x14ac:dyDescent="0.3">
      <c r="A3" s="2" t="s">
        <v>83</v>
      </c>
    </row>
    <row r="4" spans="1:4" s="4" customFormat="1" x14ac:dyDescent="0.3">
      <c r="B4" s="5" t="s">
        <v>127</v>
      </c>
      <c r="C4" s="4" t="s">
        <v>132</v>
      </c>
      <c r="D4" s="4" t="s">
        <v>134</v>
      </c>
    </row>
    <row r="5" spans="1:4" s="4" customFormat="1" x14ac:dyDescent="0.3">
      <c r="B5" s="5" t="s">
        <v>130</v>
      </c>
      <c r="C5" s="4" t="s">
        <v>129</v>
      </c>
      <c r="D5" s="4" t="s">
        <v>135</v>
      </c>
    </row>
    <row r="6" spans="1:4" x14ac:dyDescent="0.3">
      <c r="A6" t="s">
        <v>84</v>
      </c>
      <c r="B6" s="1">
        <v>44871</v>
      </c>
      <c r="C6" s="1">
        <f>Income!E5</f>
        <v>44871</v>
      </c>
      <c r="D6" s="1">
        <f>B6-C6</f>
        <v>0</v>
      </c>
    </row>
    <row r="7" spans="1:4" x14ac:dyDescent="0.3">
      <c r="A7" t="s">
        <v>85</v>
      </c>
      <c r="B7" s="1">
        <v>500</v>
      </c>
      <c r="C7" s="1">
        <f>Income!E6</f>
        <v>500</v>
      </c>
      <c r="D7" s="1">
        <f t="shared" ref="D7:D14" si="0">B7-C7</f>
        <v>0</v>
      </c>
    </row>
    <row r="8" spans="1:4" x14ac:dyDescent="0.3">
      <c r="A8" t="s">
        <v>86</v>
      </c>
      <c r="B8" s="1">
        <v>400</v>
      </c>
      <c r="C8">
        <v>0</v>
      </c>
      <c r="D8" s="1">
        <f t="shared" si="0"/>
        <v>400</v>
      </c>
    </row>
    <row r="9" spans="1:4" x14ac:dyDescent="0.3">
      <c r="A9" t="s">
        <v>87</v>
      </c>
      <c r="B9" s="1">
        <v>500</v>
      </c>
      <c r="C9">
        <v>0</v>
      </c>
      <c r="D9" s="1">
        <f t="shared" si="0"/>
        <v>500</v>
      </c>
    </row>
    <row r="10" spans="1:4" x14ac:dyDescent="0.3">
      <c r="A10" t="s">
        <v>88</v>
      </c>
      <c r="B10" s="1">
        <v>1</v>
      </c>
      <c r="C10">
        <v>0</v>
      </c>
      <c r="D10" s="1">
        <f t="shared" si="0"/>
        <v>1</v>
      </c>
    </row>
    <row r="11" spans="1:4" x14ac:dyDescent="0.3">
      <c r="A11" t="s">
        <v>89</v>
      </c>
      <c r="B11" s="1">
        <v>20500</v>
      </c>
      <c r="C11">
        <v>0</v>
      </c>
      <c r="D11" s="1">
        <f t="shared" si="0"/>
        <v>20500</v>
      </c>
    </row>
    <row r="12" spans="1:4" x14ac:dyDescent="0.3">
      <c r="A12" t="s">
        <v>90</v>
      </c>
      <c r="B12" s="1">
        <v>0</v>
      </c>
      <c r="C12">
        <v>0</v>
      </c>
      <c r="D12" s="1">
        <f t="shared" si="0"/>
        <v>0</v>
      </c>
    </row>
    <row r="13" spans="1:4" x14ac:dyDescent="0.3">
      <c r="A13" t="s">
        <v>91</v>
      </c>
      <c r="B13" s="1">
        <v>10</v>
      </c>
      <c r="C13">
        <v>0</v>
      </c>
      <c r="D13" s="1">
        <f t="shared" si="0"/>
        <v>10</v>
      </c>
    </row>
    <row r="14" spans="1:4" ht="15" thickBot="1" x14ac:dyDescent="0.35">
      <c r="A14" t="s">
        <v>92</v>
      </c>
      <c r="B14" s="6">
        <f>SUM(B6:B13)</f>
        <v>66782</v>
      </c>
      <c r="C14" s="6">
        <f t="shared" ref="C14" si="1">SUM(C6:C13)</f>
        <v>45371</v>
      </c>
      <c r="D14" s="6">
        <f t="shared" si="0"/>
        <v>21411</v>
      </c>
    </row>
    <row r="15" spans="1:4" ht="15" thickTop="1" x14ac:dyDescent="0.3"/>
    <row r="16" spans="1:4" x14ac:dyDescent="0.3">
      <c r="A16" s="3" t="s">
        <v>93</v>
      </c>
    </row>
    <row r="17" spans="1:5" x14ac:dyDescent="0.3">
      <c r="B17" s="5" t="s">
        <v>127</v>
      </c>
      <c r="C17" s="4" t="s">
        <v>133</v>
      </c>
      <c r="D17" s="4" t="s">
        <v>130</v>
      </c>
    </row>
    <row r="18" spans="1:5" x14ac:dyDescent="0.3">
      <c r="B18" s="5" t="s">
        <v>130</v>
      </c>
      <c r="C18" s="4" t="s">
        <v>241</v>
      </c>
      <c r="D18" s="4" t="s">
        <v>131</v>
      </c>
    </row>
    <row r="19" spans="1:5" x14ac:dyDescent="0.3">
      <c r="A19" t="s">
        <v>88</v>
      </c>
      <c r="B19" s="1">
        <v>500</v>
      </c>
      <c r="C19">
        <v>0</v>
      </c>
      <c r="D19" s="1">
        <f>B19-C19</f>
        <v>500</v>
      </c>
    </row>
    <row r="20" spans="1:5" x14ac:dyDescent="0.3">
      <c r="A20" t="s">
        <v>89</v>
      </c>
      <c r="B20" s="1">
        <v>3000</v>
      </c>
      <c r="C20">
        <v>3000</v>
      </c>
      <c r="D20" s="1">
        <f t="shared" ref="D20:D53" si="2">B20-C20</f>
        <v>0</v>
      </c>
      <c r="E20" t="s">
        <v>148</v>
      </c>
    </row>
    <row r="21" spans="1:5" x14ac:dyDescent="0.3">
      <c r="A21" t="s">
        <v>94</v>
      </c>
      <c r="B21" s="1">
        <v>3000</v>
      </c>
      <c r="C21">
        <v>3000</v>
      </c>
      <c r="D21" s="1">
        <f t="shared" si="2"/>
        <v>0</v>
      </c>
      <c r="E21" t="s">
        <v>148</v>
      </c>
    </row>
    <row r="22" spans="1:5" x14ac:dyDescent="0.3">
      <c r="A22" t="s">
        <v>95</v>
      </c>
      <c r="B22" s="1">
        <v>1500</v>
      </c>
      <c r="C22" s="1">
        <f>Expenditure!AF147</f>
        <v>500</v>
      </c>
      <c r="D22" s="1">
        <f t="shared" si="2"/>
        <v>1000</v>
      </c>
    </row>
    <row r="23" spans="1:5" x14ac:dyDescent="0.3">
      <c r="A23" t="s">
        <v>96</v>
      </c>
      <c r="B23" s="1">
        <v>15000</v>
      </c>
      <c r="C23">
        <v>15000</v>
      </c>
      <c r="D23" s="1">
        <f t="shared" si="2"/>
        <v>0</v>
      </c>
      <c r="E23" t="s">
        <v>148</v>
      </c>
    </row>
    <row r="24" spans="1:5" x14ac:dyDescent="0.3">
      <c r="A24" t="s">
        <v>97</v>
      </c>
      <c r="B24" s="1">
        <v>1500</v>
      </c>
      <c r="C24" s="1">
        <f>Expenditure!S147</f>
        <v>977.71</v>
      </c>
      <c r="D24" s="1">
        <f t="shared" si="2"/>
        <v>522.29</v>
      </c>
    </row>
    <row r="25" spans="1:5" x14ac:dyDescent="0.3">
      <c r="A25" t="s">
        <v>87</v>
      </c>
      <c r="B25" s="1">
        <v>6000</v>
      </c>
      <c r="C25" s="1">
        <f>Expenditure!R147</f>
        <v>2579</v>
      </c>
      <c r="D25" s="1">
        <f t="shared" si="2"/>
        <v>3421</v>
      </c>
    </row>
    <row r="26" spans="1:5" x14ac:dyDescent="0.3">
      <c r="A26" t="s">
        <v>98</v>
      </c>
      <c r="B26" s="1">
        <v>1000</v>
      </c>
      <c r="C26">
        <v>0</v>
      </c>
      <c r="D26" s="1">
        <f t="shared" si="2"/>
        <v>1000</v>
      </c>
    </row>
    <row r="27" spans="1:5" x14ac:dyDescent="0.3">
      <c r="A27" t="s">
        <v>99</v>
      </c>
      <c r="B27" s="1">
        <v>0</v>
      </c>
      <c r="C27">
        <v>0</v>
      </c>
      <c r="D27" s="1">
        <f t="shared" si="2"/>
        <v>0</v>
      </c>
    </row>
    <row r="28" spans="1:5" x14ac:dyDescent="0.3">
      <c r="A28" t="s">
        <v>100</v>
      </c>
      <c r="B28" s="1">
        <v>12500</v>
      </c>
      <c r="C28" s="1">
        <f>Expenditure!I147+Expenditure!J147</f>
        <v>10434.57</v>
      </c>
      <c r="D28" s="1">
        <f t="shared" si="2"/>
        <v>2065.4300000000003</v>
      </c>
    </row>
    <row r="29" spans="1:5" x14ac:dyDescent="0.3">
      <c r="A29" t="s">
        <v>101</v>
      </c>
      <c r="B29" s="1">
        <v>0</v>
      </c>
      <c r="C29">
        <v>0</v>
      </c>
      <c r="D29" s="1">
        <f t="shared" si="2"/>
        <v>0</v>
      </c>
    </row>
    <row r="30" spans="1:5" x14ac:dyDescent="0.3">
      <c r="A30" t="s">
        <v>102</v>
      </c>
      <c r="B30" s="1">
        <v>5000</v>
      </c>
      <c r="C30">
        <v>5000</v>
      </c>
      <c r="D30" s="1">
        <f t="shared" si="2"/>
        <v>0</v>
      </c>
      <c r="E30" t="s">
        <v>245</v>
      </c>
    </row>
    <row r="31" spans="1:5" x14ac:dyDescent="0.3">
      <c r="A31" t="s">
        <v>103</v>
      </c>
      <c r="B31" s="1">
        <v>4000</v>
      </c>
      <c r="C31" s="1">
        <f>Expenditure!V147</f>
        <v>2667.88</v>
      </c>
      <c r="D31" s="1">
        <f t="shared" si="2"/>
        <v>1332.12</v>
      </c>
    </row>
    <row r="32" spans="1:5" x14ac:dyDescent="0.3">
      <c r="A32" t="s">
        <v>104</v>
      </c>
      <c r="B32" s="1">
        <v>1000</v>
      </c>
      <c r="C32" s="1">
        <f>Expenditure!AC147+1000</f>
        <v>4024.1666666666665</v>
      </c>
      <c r="D32" s="1">
        <f t="shared" si="2"/>
        <v>-3024.1666666666665</v>
      </c>
      <c r="E32" t="s">
        <v>150</v>
      </c>
    </row>
    <row r="33" spans="1:4" x14ac:dyDescent="0.3">
      <c r="A33" t="s">
        <v>105</v>
      </c>
      <c r="B33" s="1">
        <v>650</v>
      </c>
      <c r="C33" s="1">
        <f>Expenditure!G147</f>
        <v>433.75</v>
      </c>
      <c r="D33" s="1">
        <f t="shared" si="2"/>
        <v>216.25</v>
      </c>
    </row>
    <row r="34" spans="1:4" x14ac:dyDescent="0.3">
      <c r="A34" t="s">
        <v>106</v>
      </c>
      <c r="B34" s="1">
        <v>400</v>
      </c>
      <c r="C34" s="1">
        <f>Expenditure!Y147</f>
        <v>200</v>
      </c>
      <c r="D34" s="1">
        <f t="shared" si="2"/>
        <v>200</v>
      </c>
    </row>
    <row r="35" spans="1:4" x14ac:dyDescent="0.3">
      <c r="A35" t="s">
        <v>107</v>
      </c>
      <c r="B35" s="1">
        <v>450</v>
      </c>
      <c r="C35" s="1">
        <f>Expenditure!Z147</f>
        <v>600</v>
      </c>
      <c r="D35" s="1">
        <f t="shared" si="2"/>
        <v>-150</v>
      </c>
    </row>
    <row r="36" spans="1:4" x14ac:dyDescent="0.3">
      <c r="A36" t="s">
        <v>108</v>
      </c>
      <c r="B36" s="1">
        <v>300</v>
      </c>
      <c r="C36" s="1">
        <f>Expenditure!N147</f>
        <v>125</v>
      </c>
      <c r="D36" s="1">
        <f t="shared" si="2"/>
        <v>175</v>
      </c>
    </row>
    <row r="37" spans="1:4" x14ac:dyDescent="0.3">
      <c r="A37" t="s">
        <v>109</v>
      </c>
      <c r="B37" s="1">
        <v>6000</v>
      </c>
      <c r="C37" s="1">
        <f>Expenditure!P147</f>
        <v>13462.179999999998</v>
      </c>
      <c r="D37" s="1">
        <f t="shared" si="2"/>
        <v>-7462.1799999999985</v>
      </c>
    </row>
    <row r="38" spans="1:4" x14ac:dyDescent="0.3">
      <c r="A38" t="s">
        <v>110</v>
      </c>
      <c r="B38" s="1">
        <v>1000</v>
      </c>
      <c r="C38" s="1">
        <f>Expenditure!L147</f>
        <v>1288</v>
      </c>
      <c r="D38" s="1">
        <f t="shared" si="2"/>
        <v>-288</v>
      </c>
    </row>
    <row r="39" spans="1:4" x14ac:dyDescent="0.3">
      <c r="A39" t="s">
        <v>111</v>
      </c>
      <c r="B39" s="1">
        <v>400</v>
      </c>
      <c r="C39" s="1">
        <f>Expenditure!K147</f>
        <v>316.68</v>
      </c>
      <c r="D39" s="1">
        <f t="shared" si="2"/>
        <v>83.32</v>
      </c>
    </row>
    <row r="40" spans="1:4" x14ac:dyDescent="0.3">
      <c r="A40" t="s">
        <v>112</v>
      </c>
      <c r="B40" s="1">
        <v>350</v>
      </c>
      <c r="C40" s="1">
        <f>Expenditure!Q147</f>
        <v>331.2</v>
      </c>
      <c r="D40" s="1">
        <f t="shared" si="2"/>
        <v>18.800000000000011</v>
      </c>
    </row>
    <row r="41" spans="1:4" x14ac:dyDescent="0.3">
      <c r="A41" t="s">
        <v>113</v>
      </c>
      <c r="B41" s="1">
        <v>250</v>
      </c>
      <c r="C41">
        <v>0</v>
      </c>
      <c r="D41" s="1">
        <f t="shared" si="2"/>
        <v>250</v>
      </c>
    </row>
    <row r="42" spans="1:4" x14ac:dyDescent="0.3">
      <c r="A42" t="s">
        <v>114</v>
      </c>
      <c r="B42" s="1">
        <v>50</v>
      </c>
      <c r="C42">
        <v>0</v>
      </c>
      <c r="D42" s="1">
        <f t="shared" si="2"/>
        <v>50</v>
      </c>
    </row>
    <row r="43" spans="1:4" x14ac:dyDescent="0.3">
      <c r="A43" t="s">
        <v>115</v>
      </c>
      <c r="B43" s="1">
        <v>200</v>
      </c>
      <c r="C43" s="1">
        <f>Expenditure!U147</f>
        <v>786.71000000000015</v>
      </c>
      <c r="D43" s="1">
        <f t="shared" si="2"/>
        <v>-586.71000000000015</v>
      </c>
    </row>
    <row r="44" spans="1:4" x14ac:dyDescent="0.3">
      <c r="A44" t="s">
        <v>116</v>
      </c>
      <c r="B44" s="1">
        <v>200</v>
      </c>
      <c r="C44">
        <v>0</v>
      </c>
      <c r="D44" s="1">
        <f t="shared" si="2"/>
        <v>200</v>
      </c>
    </row>
    <row r="45" spans="1:4" x14ac:dyDescent="0.3">
      <c r="A45" t="s">
        <v>117</v>
      </c>
      <c r="B45" s="1">
        <v>200</v>
      </c>
      <c r="C45">
        <v>0</v>
      </c>
      <c r="D45" s="1">
        <f t="shared" si="2"/>
        <v>200</v>
      </c>
    </row>
    <row r="46" spans="1:4" x14ac:dyDescent="0.3">
      <c r="A46" t="s">
        <v>118</v>
      </c>
      <c r="B46" s="1">
        <v>300</v>
      </c>
      <c r="C46" s="1">
        <f>Expenditure!T147+Expenditure!X147</f>
        <v>120.50999999999999</v>
      </c>
      <c r="D46" s="1">
        <f t="shared" si="2"/>
        <v>179.49</v>
      </c>
    </row>
    <row r="47" spans="1:4" x14ac:dyDescent="0.3">
      <c r="A47" t="s">
        <v>119</v>
      </c>
      <c r="B47" s="1">
        <v>0</v>
      </c>
      <c r="C47">
        <v>0</v>
      </c>
      <c r="D47" s="1">
        <f t="shared" si="2"/>
        <v>0</v>
      </c>
    </row>
    <row r="48" spans="1:4" x14ac:dyDescent="0.3">
      <c r="A48" t="s">
        <v>120</v>
      </c>
      <c r="B48" s="1">
        <v>200</v>
      </c>
      <c r="C48">
        <v>0</v>
      </c>
      <c r="D48" s="1">
        <f t="shared" si="2"/>
        <v>200</v>
      </c>
    </row>
    <row r="49" spans="1:4" x14ac:dyDescent="0.3">
      <c r="A49" t="s">
        <v>121</v>
      </c>
      <c r="B49" s="1">
        <v>250</v>
      </c>
      <c r="C49">
        <v>0</v>
      </c>
      <c r="D49" s="1">
        <f t="shared" si="2"/>
        <v>250</v>
      </c>
    </row>
    <row r="50" spans="1:4" x14ac:dyDescent="0.3">
      <c r="A50" t="s">
        <v>122</v>
      </c>
      <c r="B50" s="1">
        <v>0</v>
      </c>
      <c r="C50">
        <v>0</v>
      </c>
      <c r="D50" s="1">
        <f t="shared" si="2"/>
        <v>0</v>
      </c>
    </row>
    <row r="51" spans="1:4" x14ac:dyDescent="0.3">
      <c r="A51" t="s">
        <v>123</v>
      </c>
      <c r="B51" s="1">
        <v>300</v>
      </c>
      <c r="C51" s="1">
        <f>Expenditure!AE147</f>
        <v>6438.05</v>
      </c>
      <c r="D51" s="1">
        <f t="shared" si="2"/>
        <v>-6138.05</v>
      </c>
    </row>
    <row r="52" spans="1:4" x14ac:dyDescent="0.3">
      <c r="A52" t="s">
        <v>124</v>
      </c>
      <c r="B52" s="1">
        <v>50</v>
      </c>
      <c r="C52" s="1">
        <f>Expenditure!AD147</f>
        <v>210</v>
      </c>
      <c r="D52" s="1">
        <f t="shared" si="2"/>
        <v>-160</v>
      </c>
    </row>
    <row r="53" spans="1:4" x14ac:dyDescent="0.3">
      <c r="A53" t="s">
        <v>125</v>
      </c>
      <c r="B53" s="1">
        <v>120</v>
      </c>
      <c r="C53" s="1">
        <f>Expenditure!H147</f>
        <v>449.30333333333328</v>
      </c>
      <c r="D53" s="1">
        <f t="shared" si="2"/>
        <v>-329.30333333333328</v>
      </c>
    </row>
    <row r="54" spans="1:4" ht="15" thickBot="1" x14ac:dyDescent="0.35">
      <c r="A54" t="s">
        <v>126</v>
      </c>
      <c r="B54" s="6">
        <f>SUM(B19:B53)</f>
        <v>65670</v>
      </c>
      <c r="C54" s="6">
        <f t="shared" ref="C54:D54" si="3">SUM(C19:C53)</f>
        <v>71944.709999999992</v>
      </c>
      <c r="D54" s="6">
        <f t="shared" si="3"/>
        <v>-6274.7099999999982</v>
      </c>
    </row>
    <row r="55" spans="1:4" ht="15" thickTop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E0D62-081B-4D07-8FEE-4BA49A381B89}">
  <dimension ref="A3:K16"/>
  <sheetViews>
    <sheetView workbookViewId="0">
      <selection activeCell="A10" sqref="A10"/>
    </sheetView>
  </sheetViews>
  <sheetFormatPr defaultRowHeight="14.4" x14ac:dyDescent="0.3"/>
  <cols>
    <col min="6" max="6" width="10.6640625" customWidth="1"/>
    <col min="8" max="8" width="10.33203125" bestFit="1" customWidth="1"/>
  </cols>
  <sheetData>
    <row r="3" spans="1:11" x14ac:dyDescent="0.3">
      <c r="E3" s="4" t="s">
        <v>136</v>
      </c>
      <c r="F3" s="4" t="s">
        <v>127</v>
      </c>
      <c r="G3" s="4" t="s">
        <v>127</v>
      </c>
      <c r="H3" s="4" t="s">
        <v>296</v>
      </c>
      <c r="I3" s="4" t="s">
        <v>137</v>
      </c>
    </row>
    <row r="4" spans="1:11" x14ac:dyDescent="0.3">
      <c r="E4" s="4" t="s">
        <v>138</v>
      </c>
      <c r="F4" s="4" t="s">
        <v>139</v>
      </c>
      <c r="G4" s="4" t="s">
        <v>140</v>
      </c>
      <c r="H4" s="4" t="s">
        <v>141</v>
      </c>
      <c r="I4" s="4" t="s">
        <v>141</v>
      </c>
    </row>
    <row r="5" spans="1:11" x14ac:dyDescent="0.3">
      <c r="A5" t="s">
        <v>142</v>
      </c>
      <c r="E5">
        <v>10000</v>
      </c>
      <c r="F5">
        <v>5000</v>
      </c>
      <c r="G5" s="1">
        <f>Expenditure!O147-G6</f>
        <v>1514.8199999999997</v>
      </c>
      <c r="H5" s="1">
        <v>3076.33</v>
      </c>
      <c r="I5" s="1">
        <f>E5+F5-G5+H5</f>
        <v>16561.510000000002</v>
      </c>
    </row>
    <row r="6" spans="1:11" x14ac:dyDescent="0.3">
      <c r="A6" t="s">
        <v>143</v>
      </c>
      <c r="E6">
        <v>10000</v>
      </c>
      <c r="F6">
        <v>5000</v>
      </c>
      <c r="G6" s="1">
        <f>Expenditure!O18</f>
        <v>11923.67</v>
      </c>
      <c r="H6" s="1">
        <v>-3076.33</v>
      </c>
      <c r="I6" s="1">
        <f t="shared" ref="I6:I14" si="0">E6+F6-G6+H6</f>
        <v>0</v>
      </c>
      <c r="K6" t="s">
        <v>295</v>
      </c>
    </row>
    <row r="7" spans="1:11" x14ac:dyDescent="0.3">
      <c r="A7" t="s">
        <v>149</v>
      </c>
      <c r="E7">
        <v>0</v>
      </c>
      <c r="F7">
        <v>5000</v>
      </c>
      <c r="G7">
        <v>0</v>
      </c>
      <c r="H7">
        <v>0</v>
      </c>
      <c r="I7" s="1">
        <f t="shared" si="0"/>
        <v>5000</v>
      </c>
    </row>
    <row r="8" spans="1:11" x14ac:dyDescent="0.3">
      <c r="A8" t="s">
        <v>144</v>
      </c>
      <c r="E8">
        <v>40000</v>
      </c>
      <c r="F8">
        <v>0</v>
      </c>
      <c r="G8">
        <v>0</v>
      </c>
      <c r="H8">
        <v>5162.1000000000004</v>
      </c>
      <c r="I8" s="1">
        <f t="shared" si="0"/>
        <v>45162.1</v>
      </c>
    </row>
    <row r="9" spans="1:11" x14ac:dyDescent="0.3">
      <c r="A9" t="s">
        <v>145</v>
      </c>
      <c r="E9">
        <v>5162.1000000000004</v>
      </c>
      <c r="F9">
        <v>0</v>
      </c>
      <c r="G9">
        <v>0</v>
      </c>
      <c r="H9">
        <v>-5162.1000000000004</v>
      </c>
      <c r="I9" s="1">
        <f t="shared" si="0"/>
        <v>0</v>
      </c>
      <c r="K9" s="2" t="s">
        <v>244</v>
      </c>
    </row>
    <row r="10" spans="1:11" x14ac:dyDescent="0.3">
      <c r="A10" t="s">
        <v>146</v>
      </c>
      <c r="E10">
        <v>7211.06</v>
      </c>
      <c r="F10">
        <f>3000+5162.1</f>
        <v>8162.1</v>
      </c>
      <c r="G10" s="1">
        <f>Expenditure!AA147</f>
        <v>1475</v>
      </c>
      <c r="H10">
        <v>0</v>
      </c>
      <c r="I10" s="1">
        <f t="shared" si="0"/>
        <v>13898.16</v>
      </c>
    </row>
    <row r="11" spans="1:11" x14ac:dyDescent="0.3">
      <c r="A11" t="s">
        <v>147</v>
      </c>
      <c r="E11">
        <v>810</v>
      </c>
      <c r="F11">
        <v>1000</v>
      </c>
      <c r="G11">
        <v>0</v>
      </c>
      <c r="H11">
        <v>0</v>
      </c>
      <c r="I11" s="1">
        <f t="shared" si="0"/>
        <v>1810</v>
      </c>
    </row>
    <row r="12" spans="1:11" x14ac:dyDescent="0.3">
      <c r="A12" t="s">
        <v>151</v>
      </c>
      <c r="E12">
        <v>0</v>
      </c>
      <c r="F12">
        <v>5000</v>
      </c>
      <c r="G12" s="1">
        <f>Expenditure!AB147</f>
        <v>1555.9</v>
      </c>
      <c r="H12" s="1">
        <v>0</v>
      </c>
      <c r="I12" s="1">
        <f t="shared" si="0"/>
        <v>3444.1</v>
      </c>
    </row>
    <row r="13" spans="1:11" x14ac:dyDescent="0.3">
      <c r="A13" t="s">
        <v>21</v>
      </c>
      <c r="E13">
        <v>9672.17</v>
      </c>
      <c r="F13">
        <v>3000</v>
      </c>
      <c r="G13" s="1">
        <f>Expenditure!W147</f>
        <v>4913.68</v>
      </c>
      <c r="H13" s="1">
        <v>0</v>
      </c>
      <c r="I13" s="1">
        <f t="shared" si="0"/>
        <v>7758.49</v>
      </c>
    </row>
    <row r="14" spans="1:11" x14ac:dyDescent="0.3">
      <c r="A14" t="s">
        <v>246</v>
      </c>
      <c r="E14">
        <v>0</v>
      </c>
      <c r="F14">
        <v>1000</v>
      </c>
      <c r="G14" s="1">
        <v>0</v>
      </c>
      <c r="H14" s="1">
        <v>0</v>
      </c>
      <c r="I14" s="1">
        <f t="shared" si="0"/>
        <v>1000</v>
      </c>
    </row>
    <row r="15" spans="1:11" ht="15" thickBot="1" x14ac:dyDescent="0.35">
      <c r="E15" s="7">
        <f>SUM(E5:E14)</f>
        <v>82855.33</v>
      </c>
      <c r="F15" s="7">
        <f>SUM(F5:F14)</f>
        <v>33162.1</v>
      </c>
      <c r="G15" s="7">
        <f t="shared" ref="G15:I15" si="1">SUM(G5:G13)</f>
        <v>21383.07</v>
      </c>
      <c r="H15" s="7">
        <f t="shared" si="1"/>
        <v>0</v>
      </c>
      <c r="I15" s="7">
        <f t="shared" si="1"/>
        <v>93634.360000000015</v>
      </c>
    </row>
    <row r="16" spans="1:11" ht="15" thickTop="1" x14ac:dyDescent="0.3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B9AAE-6AC5-4CF5-BD47-7620EB2B01BD}">
  <dimension ref="A1:E20"/>
  <sheetViews>
    <sheetView topLeftCell="A3" workbookViewId="0">
      <selection activeCell="D15" sqref="D15"/>
    </sheetView>
  </sheetViews>
  <sheetFormatPr defaultRowHeight="14.4" x14ac:dyDescent="0.3"/>
  <cols>
    <col min="1" max="1" width="11.6640625" customWidth="1"/>
    <col min="2" max="2" width="27" customWidth="1"/>
    <col min="3" max="3" width="15" customWidth="1"/>
    <col min="4" max="4" width="25" bestFit="1" customWidth="1"/>
    <col min="5" max="5" width="18.109375" bestFit="1" customWidth="1"/>
  </cols>
  <sheetData>
    <row r="1" spans="1:5" s="3" customFormat="1" x14ac:dyDescent="0.3">
      <c r="A1" s="3" t="s">
        <v>168</v>
      </c>
      <c r="C1" s="3" t="s">
        <v>169</v>
      </c>
      <c r="E1" s="3" t="s">
        <v>170</v>
      </c>
    </row>
    <row r="4" spans="1:5" s="13" customFormat="1" x14ac:dyDescent="0.3">
      <c r="A4" s="13" t="s">
        <v>171</v>
      </c>
      <c r="B4" s="13" t="s">
        <v>172</v>
      </c>
      <c r="C4" s="13" t="s">
        <v>173</v>
      </c>
      <c r="D4" s="13" t="s">
        <v>174</v>
      </c>
      <c r="E4" s="13" t="s">
        <v>175</v>
      </c>
    </row>
    <row r="5" spans="1:5" x14ac:dyDescent="0.3">
      <c r="A5" t="s">
        <v>178</v>
      </c>
      <c r="B5" t="s">
        <v>176</v>
      </c>
      <c r="C5" t="s">
        <v>177</v>
      </c>
      <c r="D5" t="s">
        <v>152</v>
      </c>
      <c r="E5" s="1">
        <v>25</v>
      </c>
    </row>
    <row r="6" spans="1:5" x14ac:dyDescent="0.3">
      <c r="A6" t="s">
        <v>179</v>
      </c>
      <c r="B6" t="s">
        <v>153</v>
      </c>
      <c r="C6" t="s">
        <v>180</v>
      </c>
      <c r="D6" t="s">
        <v>152</v>
      </c>
      <c r="E6" s="1">
        <v>1.4</v>
      </c>
    </row>
    <row r="7" spans="1:5" x14ac:dyDescent="0.3">
      <c r="A7" t="s">
        <v>181</v>
      </c>
      <c r="B7" t="s">
        <v>182</v>
      </c>
      <c r="C7" t="s">
        <v>183</v>
      </c>
      <c r="D7" t="s">
        <v>152</v>
      </c>
      <c r="E7" s="1">
        <v>45</v>
      </c>
    </row>
    <row r="8" spans="1:5" x14ac:dyDescent="0.3">
      <c r="A8" t="s">
        <v>184</v>
      </c>
      <c r="B8" t="s">
        <v>142</v>
      </c>
      <c r="C8" t="s">
        <v>185</v>
      </c>
      <c r="D8" t="s">
        <v>152</v>
      </c>
      <c r="E8" s="1">
        <v>949</v>
      </c>
    </row>
    <row r="9" spans="1:5" x14ac:dyDescent="0.3">
      <c r="A9" t="s">
        <v>186</v>
      </c>
      <c r="B9" t="s">
        <v>142</v>
      </c>
      <c r="C9" t="s">
        <v>185</v>
      </c>
      <c r="D9" t="s">
        <v>152</v>
      </c>
      <c r="E9" s="1">
        <v>1435.73</v>
      </c>
    </row>
    <row r="10" spans="1:5" x14ac:dyDescent="0.3">
      <c r="A10" t="s">
        <v>187</v>
      </c>
      <c r="B10" t="s">
        <v>153</v>
      </c>
      <c r="C10" t="s">
        <v>180</v>
      </c>
      <c r="D10" t="s">
        <v>152</v>
      </c>
      <c r="E10" s="1">
        <v>1.45</v>
      </c>
    </row>
    <row r="11" spans="1:5" ht="15" thickBot="1" x14ac:dyDescent="0.35">
      <c r="E11" s="6">
        <f>SUM(E5:E10)</f>
        <v>2457.58</v>
      </c>
    </row>
    <row r="12" spans="1:5" ht="15" thickTop="1" x14ac:dyDescent="0.3">
      <c r="E12" s="1"/>
    </row>
    <row r="13" spans="1:5" x14ac:dyDescent="0.3">
      <c r="E13" s="1"/>
    </row>
    <row r="14" spans="1:5" x14ac:dyDescent="0.3">
      <c r="E14" s="1"/>
    </row>
    <row r="15" spans="1:5" x14ac:dyDescent="0.3">
      <c r="E15" s="1"/>
    </row>
    <row r="16" spans="1:5" x14ac:dyDescent="0.3">
      <c r="E16" s="1"/>
    </row>
    <row r="17" spans="1:5" x14ac:dyDescent="0.3">
      <c r="E17" s="1"/>
    </row>
    <row r="18" spans="1:5" x14ac:dyDescent="0.3">
      <c r="E18" s="1"/>
    </row>
    <row r="19" spans="1:5" x14ac:dyDescent="0.3">
      <c r="A19" s="14" t="s">
        <v>188</v>
      </c>
      <c r="E19" s="1"/>
    </row>
    <row r="20" spans="1:5" x14ac:dyDescent="0.3">
      <c r="E20" s="1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Income</vt:lpstr>
      <vt:lpstr>Expenditure</vt:lpstr>
      <vt:lpstr>Sheet1</vt:lpstr>
      <vt:lpstr>Budget</vt:lpstr>
      <vt:lpstr>Reserves</vt:lpstr>
      <vt:lpstr>VAT 30.6.21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Dunholme Parish Council</dc:creator>
  <cp:lastModifiedBy>Laura Richardson</cp:lastModifiedBy>
  <cp:lastPrinted>2022-06-24T17:26:33Z</cp:lastPrinted>
  <dcterms:created xsi:type="dcterms:W3CDTF">2021-10-09T20:08:38Z</dcterms:created>
  <dcterms:modified xsi:type="dcterms:W3CDTF">2022-06-29T18:42:05Z</dcterms:modified>
</cp:coreProperties>
</file>