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PC\Accounts\2020-21\"/>
    </mc:Choice>
  </mc:AlternateContent>
  <xr:revisionPtr revIDLastSave="0" documentId="13_ncr:1_{A31C1C19-FD95-43D5-A5F0-EA92F7AC0119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Income" sheetId="1" r:id="rId1"/>
    <sheet name="Expenditure" sheetId="2" r:id="rId2"/>
    <sheet name="Budget" sheetId="3" r:id="rId3"/>
    <sheet name="Reserves" sheetId="4" r:id="rId4"/>
    <sheet name="Bank Reconciliation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4" l="1"/>
  <c r="J12" i="4"/>
  <c r="H6" i="4"/>
  <c r="H7" i="4"/>
  <c r="H8" i="4"/>
  <c r="H9" i="4"/>
  <c r="H10" i="4"/>
  <c r="H11" i="4"/>
  <c r="H5" i="4"/>
  <c r="H12" i="4"/>
  <c r="F12" i="4"/>
  <c r="E12" i="4"/>
  <c r="E37" i="1"/>
  <c r="I37" i="1"/>
  <c r="C28" i="3" l="1"/>
  <c r="F9" i="4"/>
  <c r="E118" i="2" l="1"/>
  <c r="E22" i="6"/>
  <c r="F37" i="1"/>
  <c r="G37" i="1"/>
  <c r="H37" i="1"/>
  <c r="K40" i="1"/>
  <c r="K41" i="1" s="1"/>
  <c r="K36" i="1"/>
  <c r="F84" i="2"/>
  <c r="Q84" i="2" s="1"/>
  <c r="Q118" i="2" s="1"/>
  <c r="G8" i="4"/>
  <c r="G118" i="2"/>
  <c r="H118" i="2"/>
  <c r="I118" i="2"/>
  <c r="J118" i="2"/>
  <c r="K118" i="2"/>
  <c r="M118" i="2"/>
  <c r="N118" i="2"/>
  <c r="O118" i="2"/>
  <c r="P118" i="2"/>
  <c r="S118" i="2"/>
  <c r="U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R117" i="2"/>
  <c r="R118" i="2" s="1"/>
  <c r="E29" i="6"/>
  <c r="E14" i="6"/>
  <c r="K33" i="1"/>
  <c r="F93" i="2"/>
  <c r="W93" i="2" s="1"/>
  <c r="W118" i="2" s="1"/>
  <c r="K32" i="1"/>
  <c r="E6" i="6"/>
  <c r="K28" i="1"/>
  <c r="K26" i="1"/>
  <c r="K23" i="1"/>
  <c r="K19" i="1"/>
  <c r="K16" i="1"/>
  <c r="K14" i="1"/>
  <c r="E20" i="6"/>
  <c r="K12" i="1"/>
  <c r="K10" i="1"/>
  <c r="E28" i="6" s="1"/>
  <c r="K6" i="1" l="1"/>
  <c r="F61" i="2"/>
  <c r="T61" i="2" s="1"/>
  <c r="T118" i="2" s="1"/>
  <c r="E30" i="6" l="1"/>
  <c r="F52" i="2"/>
  <c r="F118" i="2" s="1"/>
  <c r="L52" i="2" l="1"/>
  <c r="L118" i="2" s="1"/>
  <c r="C52" i="3" l="1"/>
  <c r="C43" i="3"/>
  <c r="C39" i="3"/>
  <c r="C38" i="3"/>
  <c r="C25" i="3"/>
  <c r="C33" i="3"/>
  <c r="C23" i="3"/>
  <c r="C37" i="3"/>
  <c r="C30" i="3"/>
  <c r="C45" i="3"/>
  <c r="C42" i="3"/>
  <c r="C22" i="3"/>
  <c r="V42" i="2"/>
  <c r="V118" i="2" s="1"/>
  <c r="C24" i="3" l="1"/>
  <c r="B53" i="3" l="1"/>
  <c r="B58" i="3" s="1"/>
  <c r="D49" i="3"/>
  <c r="D48" i="3"/>
  <c r="D47" i="3"/>
  <c r="D46" i="3"/>
  <c r="D45" i="3"/>
  <c r="D44" i="3"/>
  <c r="D43" i="3"/>
  <c r="D42" i="3"/>
  <c r="D40" i="3"/>
  <c r="B39" i="3"/>
  <c r="D39" i="3" s="1"/>
  <c r="D38" i="3"/>
  <c r="D33" i="3"/>
  <c r="D32" i="3"/>
  <c r="D28" i="3"/>
  <c r="D27" i="3"/>
  <c r="D24" i="3"/>
  <c r="D23" i="3"/>
  <c r="D22" i="3"/>
  <c r="D21" i="3"/>
  <c r="D20" i="3"/>
  <c r="D19" i="3"/>
  <c r="C14" i="3"/>
  <c r="C57" i="3" s="1"/>
  <c r="B14" i="3"/>
  <c r="B57" i="3" s="1"/>
  <c r="D13" i="3"/>
  <c r="D11" i="3"/>
  <c r="D10" i="3"/>
  <c r="D9" i="3"/>
  <c r="D8" i="3"/>
  <c r="D7" i="3"/>
  <c r="D6" i="3"/>
  <c r="C35" i="3"/>
  <c r="D35" i="3" s="1"/>
  <c r="C34" i="3"/>
  <c r="D34" i="3" s="1"/>
  <c r="C50" i="3"/>
  <c r="D50" i="3" s="1"/>
  <c r="C31" i="3"/>
  <c r="D31" i="3" s="1"/>
  <c r="D26" i="3"/>
  <c r="D30" i="3"/>
  <c r="D37" i="3"/>
  <c r="C36" i="3"/>
  <c r="D36" i="3" s="1"/>
  <c r="C41" i="3"/>
  <c r="D41" i="3" s="1"/>
  <c r="E18" i="4" l="1"/>
  <c r="E19" i="4" s="1"/>
  <c r="D14" i="3"/>
  <c r="D57" i="3" s="1"/>
  <c r="B59" i="3"/>
  <c r="D25" i="3"/>
  <c r="D53" i="3" s="1"/>
  <c r="D58" i="3" s="1"/>
  <c r="C53" i="3"/>
  <c r="C58" i="3" s="1"/>
  <c r="C59" i="3" s="1"/>
  <c r="D59" i="3" l="1"/>
</calcChain>
</file>

<file path=xl/sharedStrings.xml><?xml version="1.0" encoding="utf-8"?>
<sst xmlns="http://schemas.openxmlformats.org/spreadsheetml/2006/main" count="564" uniqueCount="354">
  <si>
    <t>Dunholme Parish Council</t>
  </si>
  <si>
    <t>Income</t>
  </si>
  <si>
    <t>Current A/c</t>
  </si>
  <si>
    <t>Bowls Hall</t>
  </si>
  <si>
    <t>Reserve A/c</t>
  </si>
  <si>
    <t>ns&amp;i</t>
  </si>
  <si>
    <t>Santander</t>
  </si>
  <si>
    <t>Monthly</t>
  </si>
  <si>
    <t>WLDC</t>
  </si>
  <si>
    <t>Precept</t>
  </si>
  <si>
    <t>HSBC</t>
  </si>
  <si>
    <t>Interest</t>
  </si>
  <si>
    <t>2018/19 Expenditure</t>
  </si>
  <si>
    <t>Date</t>
  </si>
  <si>
    <t>Payee</t>
  </si>
  <si>
    <t>Detail</t>
  </si>
  <si>
    <t>Chq. No</t>
  </si>
  <si>
    <t>Gross</t>
  </si>
  <si>
    <t>Vat</t>
  </si>
  <si>
    <t>Annual</t>
  </si>
  <si>
    <t>HMRC</t>
  </si>
  <si>
    <t>Telephone/</t>
  </si>
  <si>
    <t>Section</t>
  </si>
  <si>
    <t>Training</t>
  </si>
  <si>
    <t>Playarea</t>
  </si>
  <si>
    <t xml:space="preserve">Village </t>
  </si>
  <si>
    <t>Football</t>
  </si>
  <si>
    <t>Garage</t>
  </si>
  <si>
    <t>Grass</t>
  </si>
  <si>
    <t>Assets</t>
  </si>
  <si>
    <t>Unit</t>
  </si>
  <si>
    <t>Stationery</t>
  </si>
  <si>
    <t>Postage</t>
  </si>
  <si>
    <t>Community</t>
  </si>
  <si>
    <t>Mileage</t>
  </si>
  <si>
    <t>Computer</t>
  </si>
  <si>
    <t>Professional</t>
  </si>
  <si>
    <t>Insurance</t>
  </si>
  <si>
    <t>Bowls Club</t>
  </si>
  <si>
    <t>Gratuity</t>
  </si>
  <si>
    <t>Chairmans</t>
  </si>
  <si>
    <t>Audit</t>
  </si>
  <si>
    <t>Subscriptions</t>
  </si>
  <si>
    <t>Salary</t>
  </si>
  <si>
    <t>Tax</t>
  </si>
  <si>
    <t>Broadband</t>
  </si>
  <si>
    <t>Costs</t>
  </si>
  <si>
    <t>Maintenance</t>
  </si>
  <si>
    <t>Pitch</t>
  </si>
  <si>
    <t>Rent</t>
  </si>
  <si>
    <t>Cutting</t>
  </si>
  <si>
    <t>Charges</t>
  </si>
  <si>
    <t>Grants</t>
  </si>
  <si>
    <t>Hire</t>
  </si>
  <si>
    <t>Software</t>
  </si>
  <si>
    <t>Fees</t>
  </si>
  <si>
    <t>Allowance</t>
  </si>
  <si>
    <t xml:space="preserve">Acis </t>
  </si>
  <si>
    <t>2019/20 &amp; 2020/21 garage rent</t>
  </si>
  <si>
    <t>324</t>
  </si>
  <si>
    <t>Glendale</t>
  </si>
  <si>
    <t>Verti-drain of football pitch</t>
  </si>
  <si>
    <t>325</t>
  </si>
  <si>
    <t>326</t>
  </si>
  <si>
    <t>Dunholme Village Hall</t>
  </si>
  <si>
    <t>Sports pavilion electricity charges</t>
  </si>
  <si>
    <t>327</t>
  </si>
  <si>
    <t>Chattertons</t>
  </si>
  <si>
    <t>Oak Wood Conveyancing Charges</t>
  </si>
  <si>
    <t>328</t>
  </si>
  <si>
    <t>LALC</t>
  </si>
  <si>
    <t>Annual Subscription</t>
  </si>
  <si>
    <t>329</t>
  </si>
  <si>
    <t>Mrs L Richardson</t>
  </si>
  <si>
    <t>Clerks Salary and Expenses</t>
  </si>
  <si>
    <t>330 &amp; 331</t>
  </si>
  <si>
    <t>Kenny Ly</t>
  </si>
  <si>
    <t>Village Maintenance Facilitator Salary</t>
  </si>
  <si>
    <t>332</t>
  </si>
  <si>
    <t>2019-20 Budget</t>
  </si>
  <si>
    <t>INCOME</t>
  </si>
  <si>
    <t>Budget</t>
  </si>
  <si>
    <t>Received to</t>
  </si>
  <si>
    <t>Surplus/</t>
  </si>
  <si>
    <t>Loss</t>
  </si>
  <si>
    <t>PRECEPT</t>
  </si>
  <si>
    <t>PAVILION</t>
  </si>
  <si>
    <t>Football Field</t>
  </si>
  <si>
    <t>GRASS CUTTING</t>
  </si>
  <si>
    <t>OUTDOOR BOWLS CLUB</t>
  </si>
  <si>
    <t>DDIBC</t>
  </si>
  <si>
    <t>PLANTER SPONSORSHIP</t>
  </si>
  <si>
    <t>TOTAL INCOME</t>
  </si>
  <si>
    <t>EXPENDITURE</t>
  </si>
  <si>
    <t>Spent to date</t>
  </si>
  <si>
    <t>VILLAGE HALL</t>
  </si>
  <si>
    <t>FINANCIAL DONATIONS</t>
  </si>
  <si>
    <t>PLAY AREAS</t>
  </si>
  <si>
    <t>SPORTS UNITS/PAVILION</t>
  </si>
  <si>
    <t>SKIPS</t>
  </si>
  <si>
    <t>TENNIS COURTS</t>
  </si>
  <si>
    <t>SALARIES / PAYE</t>
  </si>
  <si>
    <t>ELECTION</t>
  </si>
  <si>
    <t>CAPITAL PROJECTS</t>
  </si>
  <si>
    <t>INSURANCE</t>
  </si>
  <si>
    <t>CCTV</t>
  </si>
  <si>
    <t>ANNUAL SUBSCRIPTIONS</t>
  </si>
  <si>
    <t>CHAIRMANS ALLOWANCE</t>
  </si>
  <si>
    <t>ANNUAL AUDIT FEE</t>
  </si>
  <si>
    <t>TRAINING</t>
  </si>
  <si>
    <t>VILLAGE MAINTENANCE</t>
  </si>
  <si>
    <t>PROFESSIONAL FEES</t>
  </si>
  <si>
    <t>TELEPHONE/BROADBAND</t>
  </si>
  <si>
    <t>GARAGE RENT</t>
  </si>
  <si>
    <t>Sec. 104 Payments</t>
  </si>
  <si>
    <t>POSTAGE</t>
  </si>
  <si>
    <t>MILEAGE</t>
  </si>
  <si>
    <t>GRATUITY FUND</t>
  </si>
  <si>
    <t>STATIONERY</t>
  </si>
  <si>
    <t>RATES</t>
  </si>
  <si>
    <t>ROOM HIRE</t>
  </si>
  <si>
    <t>PLANNING</t>
  </si>
  <si>
    <t>NEIGHBOURHOOD PLANNING</t>
  </si>
  <si>
    <t>SEC. 137 PAYMENTS</t>
  </si>
  <si>
    <t>TOTAL EXPENDITURE</t>
  </si>
  <si>
    <t>BUDGETED</t>
  </si>
  <si>
    <t>INCOME/SPENT</t>
  </si>
  <si>
    <t>BUDGET LEFT</t>
  </si>
  <si>
    <t>Based on this information I would recommend  a precept request in the region of £43000</t>
  </si>
  <si>
    <t>Reserved Amounts</t>
  </si>
  <si>
    <t>2019/20</t>
  </si>
  <si>
    <t>Total</t>
  </si>
  <si>
    <t>c f/d</t>
  </si>
  <si>
    <t>Precepted</t>
  </si>
  <si>
    <t>Spent</t>
  </si>
  <si>
    <t>Reserves</t>
  </si>
  <si>
    <t>Playarea Improvements</t>
  </si>
  <si>
    <t>Parish Council Office</t>
  </si>
  <si>
    <t>DDIBC/Village Hall Roof</t>
  </si>
  <si>
    <t>Village Hall Maintenance</t>
  </si>
  <si>
    <t>Less: Reserved Amounts</t>
  </si>
  <si>
    <t>Grass Cutting</t>
  </si>
  <si>
    <t>Village Maintenance</t>
  </si>
  <si>
    <t>HSBC - 432</t>
  </si>
  <si>
    <t>ns&amp;I - Clerks Gratuity A/c</t>
  </si>
  <si>
    <t>Less: Outstanding Cheques</t>
  </si>
  <si>
    <t>Add: Unbanked Income</t>
  </si>
  <si>
    <t>CASH BOOK</t>
  </si>
  <si>
    <t>Add: Reciepts in the year</t>
  </si>
  <si>
    <t>Less: Payments in the year</t>
  </si>
  <si>
    <t>Closing balance per cash book</t>
  </si>
  <si>
    <t>2020-21</t>
  </si>
  <si>
    <t>e.on</t>
  </si>
  <si>
    <t>Electricity Charges</t>
  </si>
  <si>
    <t>Electricity</t>
  </si>
  <si>
    <t>DD</t>
  </si>
  <si>
    <t>VOID</t>
  </si>
  <si>
    <t>334</t>
  </si>
  <si>
    <t>Mrs B Edwards</t>
  </si>
  <si>
    <t>K. Ly</t>
  </si>
  <si>
    <t>333</t>
  </si>
  <si>
    <t>335 &amp; 336</t>
  </si>
  <si>
    <t>Glendale (2317)</t>
  </si>
  <si>
    <t>337</t>
  </si>
  <si>
    <t>338</t>
  </si>
  <si>
    <t>Came &amp; Co.</t>
  </si>
  <si>
    <t>Annual Village Insurance</t>
  </si>
  <si>
    <t>339</t>
  </si>
  <si>
    <t>Annual Training Scheme</t>
  </si>
  <si>
    <t>340</t>
  </si>
  <si>
    <t>341 &amp; 342</t>
  </si>
  <si>
    <t>Reimbursement for legal fees</t>
  </si>
  <si>
    <t>343</t>
  </si>
  <si>
    <t>Legal</t>
  </si>
  <si>
    <t>Rudies  Roots</t>
  </si>
  <si>
    <t>Village planters</t>
  </si>
  <si>
    <t>401</t>
  </si>
  <si>
    <t>Glendale (2360)</t>
  </si>
  <si>
    <t>402</t>
  </si>
  <si>
    <t>403 &amp; 404</t>
  </si>
  <si>
    <t>405</t>
  </si>
  <si>
    <t>PAYE Tax Liability</t>
  </si>
  <si>
    <t>406</t>
  </si>
  <si>
    <t>Welton by Lincoln PC</t>
  </si>
  <si>
    <t>Play area checks</t>
  </si>
  <si>
    <t>407</t>
  </si>
  <si>
    <t>Glendale (1138)</t>
  </si>
  <si>
    <t>408</t>
  </si>
  <si>
    <t>Mrs B Solly</t>
  </si>
  <si>
    <t>Internal Audit</t>
  </si>
  <si>
    <t>409</t>
  </si>
  <si>
    <t>Playarea fencing</t>
  </si>
  <si>
    <t>CCTV Maintenance</t>
  </si>
  <si>
    <t>£1000 moved to earmarked reserves</t>
  </si>
  <si>
    <t>Moved to earmarked reserves</t>
  </si>
  <si>
    <t>Clerks expenses</t>
  </si>
  <si>
    <t>410</t>
  </si>
  <si>
    <t>St Chads PCC</t>
  </si>
  <si>
    <t>411</t>
  </si>
  <si>
    <t>LJ Services Ltd</t>
  </si>
  <si>
    <t>Financial Support</t>
  </si>
  <si>
    <t>Sports Unit Maintenance</t>
  </si>
  <si>
    <t>412</t>
  </si>
  <si>
    <t>416</t>
  </si>
  <si>
    <t>414 &amp; 415</t>
  </si>
  <si>
    <t>417</t>
  </si>
  <si>
    <t>Expenses reimbursement</t>
  </si>
  <si>
    <t>418</t>
  </si>
  <si>
    <t>GBSG</t>
  </si>
  <si>
    <t>CCTV Upgardes</t>
  </si>
  <si>
    <t>419</t>
  </si>
  <si>
    <t>413</t>
  </si>
  <si>
    <t>Cllr T Pache</t>
  </si>
  <si>
    <t>Chairmans Allowance</t>
  </si>
  <si>
    <t>Rent &amp; Loan Payment</t>
  </si>
  <si>
    <t>ico</t>
  </si>
  <si>
    <t>Data Protection Officer fees</t>
  </si>
  <si>
    <t>SS</t>
  </si>
  <si>
    <t>TalkTalk</t>
  </si>
  <si>
    <t>Village Hall Broadband</t>
  </si>
  <si>
    <t>Telephone/Broadband</t>
  </si>
  <si>
    <t>NB. £65K adjustment to pay for roof maintenance</t>
  </si>
  <si>
    <t>422</t>
  </si>
  <si>
    <t>420 &amp; 421</t>
  </si>
  <si>
    <t>423</t>
  </si>
  <si>
    <t>424</t>
  </si>
  <si>
    <t>P. Westman Landscapes Ltd</t>
  </si>
  <si>
    <t>Manor Farm Pond Maintenance</t>
  </si>
  <si>
    <t>Clerks Salary Arrears</t>
  </si>
  <si>
    <t>425</t>
  </si>
  <si>
    <t>RoSPA</t>
  </si>
  <si>
    <t>Annual Play Area Safety Cheks</t>
  </si>
  <si>
    <t>426</t>
  </si>
  <si>
    <t xml:space="preserve">WLDC </t>
  </si>
  <si>
    <t>Covid-19 Rates Grant</t>
  </si>
  <si>
    <t>427</t>
  </si>
  <si>
    <t>428</t>
  </si>
  <si>
    <t>jdb Refurbishments Ltd</t>
  </si>
  <si>
    <t>DDIBC/Village Hall Roof Repairs</t>
  </si>
  <si>
    <t>429</t>
  </si>
  <si>
    <t>Roof</t>
  </si>
  <si>
    <t>Repairs</t>
  </si>
  <si>
    <t>James Heath Electrical</t>
  </si>
  <si>
    <t>Outdoor Bowls Club Maintenance</t>
  </si>
  <si>
    <t>430</t>
  </si>
  <si>
    <t>Welton Football Club</t>
  </si>
  <si>
    <t>Refund for reduced use of facilities</t>
  </si>
  <si>
    <t>431</t>
  </si>
  <si>
    <t>Refund</t>
  </si>
  <si>
    <t>432 &amp; 433</t>
  </si>
  <si>
    <t>434</t>
  </si>
  <si>
    <t>Hire Refund</t>
  </si>
  <si>
    <t>435</t>
  </si>
  <si>
    <t>VAT reimbursement</t>
  </si>
  <si>
    <t>Broadband Charges</t>
  </si>
  <si>
    <t>10,000 moved to reserves - £5000 fencing, £5000 earmarked</t>
  </si>
  <si>
    <t>Clerks Salary &amp; Expenses</t>
  </si>
  <si>
    <t>436 &amp; 437</t>
  </si>
  <si>
    <t>438</t>
  </si>
  <si>
    <t>439</t>
  </si>
  <si>
    <t>440</t>
  </si>
  <si>
    <t>Whites Recycling Ltd</t>
  </si>
  <si>
    <t>Septic Tank Empty</t>
  </si>
  <si>
    <t>441</t>
  </si>
  <si>
    <t>Zoom Subscription</t>
  </si>
  <si>
    <t>442</t>
  </si>
  <si>
    <t>eon</t>
  </si>
  <si>
    <t>LJ Servces Ltd</t>
  </si>
  <si>
    <t>445</t>
  </si>
  <si>
    <t>Glasdon</t>
  </si>
  <si>
    <t>Rudies Roots</t>
  </si>
  <si>
    <t>Village Planters</t>
  </si>
  <si>
    <t>Welton Parish Council</t>
  </si>
  <si>
    <t>Play area checks / speed sign relocation</t>
  </si>
  <si>
    <t>Opening balance as at 1st April 2020</t>
  </si>
  <si>
    <t>…934</t>
  </si>
  <si>
    <t>…968</t>
  </si>
  <si>
    <t>ddibc</t>
  </si>
  <si>
    <t>Rent Payment</t>
  </si>
  <si>
    <t>444</t>
  </si>
  <si>
    <t>Royal British Legion</t>
  </si>
  <si>
    <t>443</t>
  </si>
  <si>
    <t>446 &amp; 447</t>
  </si>
  <si>
    <t>Bacs</t>
  </si>
  <si>
    <t>Bacs Payment charge</t>
  </si>
  <si>
    <t>450</t>
  </si>
  <si>
    <t>451</t>
  </si>
  <si>
    <t>452</t>
  </si>
  <si>
    <t>453</t>
  </si>
  <si>
    <t>454</t>
  </si>
  <si>
    <t>Viking Direct</t>
  </si>
  <si>
    <t>Cleaning Items</t>
  </si>
  <si>
    <t>Village Litterpicker Salary</t>
  </si>
  <si>
    <t>449</t>
  </si>
  <si>
    <t>448</t>
  </si>
  <si>
    <t>PKF Littlejohn</t>
  </si>
  <si>
    <t>Annual Audit Fee</t>
  </si>
  <si>
    <t>456</t>
  </si>
  <si>
    <t>ns@i</t>
  </si>
  <si>
    <t>Eon</t>
  </si>
  <si>
    <t>457&amp; 458</t>
  </si>
  <si>
    <t>459</t>
  </si>
  <si>
    <t>Welton PC</t>
  </si>
  <si>
    <t>Playarea inspect / Speed sign relocation</t>
  </si>
  <si>
    <t>460</t>
  </si>
  <si>
    <t>461</t>
  </si>
  <si>
    <t>MJM Group Ltd</t>
  </si>
  <si>
    <t>R. Champion Ltd</t>
  </si>
  <si>
    <t>465 &amp; 466</t>
  </si>
  <si>
    <t>467</t>
  </si>
  <si>
    <t>468</t>
  </si>
  <si>
    <t>Gratuity Fund Payment</t>
  </si>
  <si>
    <t>Dunholme Old School Hall</t>
  </si>
  <si>
    <t>Webiste Hosting</t>
  </si>
  <si>
    <t>469</t>
  </si>
  <si>
    <t>DDIBC Wall Pointing</t>
  </si>
  <si>
    <t>Bench Installation</t>
  </si>
  <si>
    <t>Annual Maintenance Charge</t>
  </si>
  <si>
    <t>CCTCC</t>
  </si>
  <si>
    <t>March 2021</t>
  </si>
  <si>
    <t>A. Pache</t>
  </si>
  <si>
    <t>Reimbursement for light transformers</t>
  </si>
  <si>
    <t>470</t>
  </si>
  <si>
    <t>471</t>
  </si>
  <si>
    <t>Allen Signs</t>
  </si>
  <si>
    <t>Playarea Signs</t>
  </si>
  <si>
    <t>472</t>
  </si>
  <si>
    <t>474 &amp; 475</t>
  </si>
  <si>
    <t>473</t>
  </si>
  <si>
    <t>Reimbursement for Printer</t>
  </si>
  <si>
    <t>476</t>
  </si>
  <si>
    <t>477</t>
  </si>
  <si>
    <t>Fillingham Christmas Trees</t>
  </si>
  <si>
    <t>Village Christmas Tree</t>
  </si>
  <si>
    <t>478</t>
  </si>
  <si>
    <t>470 - A Pache</t>
  </si>
  <si>
    <t>EON</t>
  </si>
  <si>
    <t>AW Flooring Ltd</t>
  </si>
  <si>
    <t>Village Hall Flooring Repairs</t>
  </si>
  <si>
    <t>479</t>
  </si>
  <si>
    <t>Arborez</t>
  </si>
  <si>
    <t>Tree Maintenance</t>
  </si>
  <si>
    <t>480</t>
  </si>
  <si>
    <t>481</t>
  </si>
  <si>
    <t>Loan Repayment</t>
  </si>
  <si>
    <t>Bank Balance per Bank Statements as at 31ST March 2021</t>
  </si>
  <si>
    <t>479 - AW Flooring</t>
  </si>
  <si>
    <t>480 - Arborez</t>
  </si>
  <si>
    <t>481 - Mrs L Richardson</t>
  </si>
  <si>
    <t>Net Balance as at 31st March 2021</t>
  </si>
  <si>
    <t>Bank Balance @ 31.03.2021</t>
  </si>
  <si>
    <t>Bins</t>
  </si>
  <si>
    <t>Sports Pavillion/Football Field</t>
  </si>
  <si>
    <t>Moved to earmarked reserves for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</si>
</sst>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/mm/yyyy"/>
    <numFmt numFmtId="165" formatCode="\£#,##0.00"/>
  </numFmts>
  <fonts count="18" x14ac:knownFonts="1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i/>
      <sz val="11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0070C0"/>
      <name val="Calibri"/>
      <family val="2"/>
    </font>
    <font>
      <i/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16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164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Font="1"/>
    <xf numFmtId="2" fontId="0" fillId="0" borderId="0" xfId="0" applyNumberFormat="1" applyFont="1"/>
    <xf numFmtId="49" fontId="0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2" fontId="0" fillId="0" borderId="1" xfId="0" applyNumberFormat="1" applyFont="1" applyBorder="1"/>
    <xf numFmtId="0" fontId="5" fillId="0" borderId="0" xfId="0" applyFont="1"/>
    <xf numFmtId="0" fontId="3" fillId="0" borderId="0" xfId="0" applyFont="1" applyBorder="1"/>
    <xf numFmtId="0" fontId="6" fillId="0" borderId="0" xfId="0" applyFont="1"/>
    <xf numFmtId="2" fontId="3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/>
    <xf numFmtId="2" fontId="3" fillId="0" borderId="2" xfId="0" applyNumberFormat="1" applyFont="1" applyBorder="1"/>
    <xf numFmtId="2" fontId="0" fillId="0" borderId="2" xfId="0" applyNumberFormat="1" applyBorder="1"/>
    <xf numFmtId="165" fontId="6" fillId="0" borderId="0" xfId="0" applyNumberFormat="1" applyFont="1"/>
    <xf numFmtId="0" fontId="3" fillId="0" borderId="2" xfId="0" applyFont="1" applyBorder="1"/>
    <xf numFmtId="2" fontId="6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49" fontId="0" fillId="0" borderId="0" xfId="0" applyNumberFormat="1"/>
    <xf numFmtId="2" fontId="0" fillId="0" borderId="0" xfId="0" applyNumberFormat="1" applyFont="1" applyBorder="1"/>
    <xf numFmtId="2" fontId="0" fillId="2" borderId="1" xfId="0" applyNumberFormat="1" applyFill="1" applyBorder="1"/>
    <xf numFmtId="2" fontId="0" fillId="2" borderId="1" xfId="0" applyNumberFormat="1" applyFont="1" applyFill="1" applyBorder="1"/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2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2" fontId="0" fillId="0" borderId="2" xfId="0" applyNumberFormat="1" applyFont="1" applyBorder="1"/>
    <xf numFmtId="164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164" fontId="3" fillId="0" borderId="2" xfId="0" applyNumberFormat="1" applyFont="1" applyBorder="1"/>
    <xf numFmtId="2" fontId="4" fillId="0" borderId="2" xfId="0" applyNumberFormat="1" applyFont="1" applyBorder="1"/>
    <xf numFmtId="164" fontId="4" fillId="0" borderId="2" xfId="0" applyNumberFormat="1" applyFont="1" applyBorder="1"/>
    <xf numFmtId="0" fontId="4" fillId="0" borderId="2" xfId="0" applyFont="1" applyBorder="1"/>
    <xf numFmtId="2" fontId="13" fillId="0" borderId="0" xfId="0" applyNumberFormat="1" applyFont="1"/>
    <xf numFmtId="0" fontId="0" fillId="0" borderId="2" xfId="0" applyBorder="1"/>
    <xf numFmtId="14" fontId="11" fillId="0" borderId="0" xfId="0" applyNumberFormat="1" applyFont="1" applyAlignment="1">
      <alignment horizontal="left"/>
    </xf>
    <xf numFmtId="164" fontId="4" fillId="0" borderId="0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0" fontId="15" fillId="0" borderId="0" xfId="1"/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left"/>
    </xf>
    <xf numFmtId="0" fontId="13" fillId="0" borderId="0" xfId="0" applyFont="1"/>
    <xf numFmtId="164" fontId="4" fillId="0" borderId="3" xfId="0" applyNumberFormat="1" applyFont="1" applyBorder="1"/>
    <xf numFmtId="0" fontId="4" fillId="0" borderId="3" xfId="0" applyFont="1" applyBorder="1"/>
    <xf numFmtId="2" fontId="4" fillId="0" borderId="3" xfId="0" applyNumberFormat="1" applyFont="1" applyBorder="1"/>
    <xf numFmtId="16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11" fillId="0" borderId="4" xfId="0" applyNumberFormat="1" applyFont="1" applyBorder="1"/>
    <xf numFmtId="164" fontId="17" fillId="0" borderId="0" xfId="0" applyNumberFormat="1" applyFont="1"/>
    <xf numFmtId="0" fontId="17" fillId="0" borderId="0" xfId="0" applyFont="1"/>
    <xf numFmtId="2" fontId="17" fillId="0" borderId="0" xfId="0" applyNumberFormat="1" applyFont="1"/>
    <xf numFmtId="164" fontId="17" fillId="0" borderId="2" xfId="0" applyNumberFormat="1" applyFont="1" applyBorder="1"/>
    <xf numFmtId="0" fontId="17" fillId="0" borderId="2" xfId="0" applyFont="1" applyBorder="1"/>
    <xf numFmtId="2" fontId="17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@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opLeftCell="A18" zoomScaleNormal="100" workbookViewId="0">
      <selection activeCell="E34" sqref="E34"/>
    </sheetView>
  </sheetViews>
  <sheetFormatPr defaultColWidth="8.7109375" defaultRowHeight="15" x14ac:dyDescent="0.25"/>
  <cols>
    <col min="1" max="1" width="11.28515625" customWidth="1"/>
    <col min="2" max="2" width="23" customWidth="1"/>
    <col min="3" max="3" width="28.28515625" bestFit="1" customWidth="1"/>
    <col min="4" max="4" width="2.42578125" customWidth="1"/>
    <col min="5" max="5" width="14.140625" customWidth="1"/>
    <col min="6" max="6" width="12.7109375" customWidth="1"/>
    <col min="7" max="7" width="11.5703125" customWidth="1"/>
    <col min="9" max="9" width="10" customWidth="1"/>
    <col min="11" max="11" width="9.5703125" bestFit="1" customWidth="1"/>
  </cols>
  <sheetData>
    <row r="1" spans="1:18" s="1" customFormat="1" x14ac:dyDescent="0.25">
      <c r="A1" s="1" t="s">
        <v>0</v>
      </c>
      <c r="E1" s="2"/>
      <c r="F1" s="2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1" customFormat="1" x14ac:dyDescent="0.25"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" customFormat="1" x14ac:dyDescent="0.25"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/>
      <c r="K3" s="5" t="s">
        <v>7</v>
      </c>
      <c r="L3" s="5"/>
      <c r="M3" s="5"/>
      <c r="N3" s="5"/>
      <c r="O3" s="5"/>
      <c r="P3" s="5"/>
      <c r="Q3" s="5"/>
      <c r="R3" s="5"/>
    </row>
    <row r="4" spans="1:18" s="4" customFormat="1" x14ac:dyDescent="0.25">
      <c r="E4" s="5"/>
      <c r="F4" s="5" t="s">
        <v>275</v>
      </c>
      <c r="G4" s="5" t="s">
        <v>276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7" customFormat="1" x14ac:dyDescent="0.25">
      <c r="A5" s="6">
        <v>43922</v>
      </c>
      <c r="B5" s="7" t="s">
        <v>8</v>
      </c>
      <c r="C5" s="7" t="s">
        <v>9</v>
      </c>
      <c r="E5" s="8">
        <v>43991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7" customFormat="1" x14ac:dyDescent="0.25">
      <c r="A6" s="66">
        <v>43925</v>
      </c>
      <c r="B6" s="36" t="s">
        <v>10</v>
      </c>
      <c r="C6" s="36" t="s">
        <v>11</v>
      </c>
      <c r="D6" s="36"/>
      <c r="E6" s="33"/>
      <c r="F6" s="33"/>
      <c r="G6" s="33">
        <v>2.4</v>
      </c>
      <c r="H6" s="33"/>
      <c r="I6" s="33"/>
      <c r="J6" s="33"/>
      <c r="K6" s="33">
        <f>E5+G6</f>
        <v>43993.4</v>
      </c>
      <c r="L6" s="8"/>
      <c r="M6" s="8"/>
      <c r="N6" s="8"/>
      <c r="O6" s="8"/>
      <c r="P6" s="8"/>
      <c r="Q6" s="8"/>
      <c r="R6" s="8"/>
    </row>
    <row r="7" spans="1:18" s="7" customFormat="1" x14ac:dyDescent="0.25">
      <c r="A7" s="6">
        <v>43928</v>
      </c>
      <c r="B7" s="7" t="s">
        <v>10</v>
      </c>
      <c r="C7" s="7" t="s">
        <v>11</v>
      </c>
      <c r="E7" s="8"/>
      <c r="F7" s="8">
        <v>1.1299999999999999</v>
      </c>
      <c r="G7" s="8"/>
      <c r="H7" s="8"/>
      <c r="I7" s="8"/>
      <c r="J7" s="8"/>
      <c r="L7" s="8"/>
      <c r="M7" s="8"/>
      <c r="N7" s="8"/>
      <c r="O7" s="8"/>
      <c r="P7" s="8"/>
      <c r="Q7" s="8"/>
      <c r="R7" s="8"/>
    </row>
    <row r="8" spans="1:18" s="7" customFormat="1" x14ac:dyDescent="0.25">
      <c r="A8" s="6">
        <v>43928</v>
      </c>
      <c r="B8" s="7" t="s">
        <v>90</v>
      </c>
      <c r="C8" s="7" t="s">
        <v>214</v>
      </c>
      <c r="E8" s="8">
        <v>11500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s="7" customFormat="1" x14ac:dyDescent="0.25">
      <c r="A9" s="6"/>
      <c r="B9" s="7" t="s">
        <v>245</v>
      </c>
      <c r="C9" s="7" t="s">
        <v>352</v>
      </c>
      <c r="E9" s="8">
        <v>717.52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7" customFormat="1" x14ac:dyDescent="0.25">
      <c r="A10" s="66">
        <v>43955</v>
      </c>
      <c r="B10" s="36" t="s">
        <v>10</v>
      </c>
      <c r="C10" s="36" t="s">
        <v>11</v>
      </c>
      <c r="D10" s="36"/>
      <c r="E10" s="33"/>
      <c r="F10" s="33"/>
      <c r="G10" s="33">
        <v>2.3199999999999998</v>
      </c>
      <c r="H10" s="33"/>
      <c r="I10" s="33"/>
      <c r="J10" s="33"/>
      <c r="K10" s="33">
        <f>E8+E9+G10+F7</f>
        <v>12220.97</v>
      </c>
      <c r="L10" s="8"/>
      <c r="M10" s="8"/>
      <c r="N10" s="8"/>
      <c r="O10" s="8"/>
      <c r="P10" s="8"/>
      <c r="Q10" s="8"/>
      <c r="R10" s="8"/>
    </row>
    <row r="11" spans="1:18" s="7" customFormat="1" x14ac:dyDescent="0.25">
      <c r="A11" s="6">
        <v>43958</v>
      </c>
      <c r="B11" s="7" t="s">
        <v>10</v>
      </c>
      <c r="C11" s="7" t="s">
        <v>11</v>
      </c>
      <c r="E11" s="8"/>
      <c r="F11" s="8">
        <v>1.1000000000000001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s="7" customFormat="1" x14ac:dyDescent="0.25">
      <c r="A12" s="66">
        <v>43986</v>
      </c>
      <c r="B12" s="36" t="s">
        <v>10</v>
      </c>
      <c r="C12" s="36" t="s">
        <v>11</v>
      </c>
      <c r="D12" s="36"/>
      <c r="E12" s="33"/>
      <c r="F12" s="33"/>
      <c r="G12" s="33">
        <v>2.0299999999999998</v>
      </c>
      <c r="H12" s="33"/>
      <c r="I12" s="33"/>
      <c r="J12" s="33"/>
      <c r="K12" s="67">
        <f>F11+G12</f>
        <v>3.13</v>
      </c>
      <c r="L12" s="8"/>
      <c r="M12" s="8"/>
      <c r="N12" s="8"/>
      <c r="O12" s="8"/>
      <c r="P12" s="8"/>
      <c r="Q12" s="8"/>
      <c r="R12" s="8"/>
    </row>
    <row r="13" spans="1:18" s="10" customFormat="1" x14ac:dyDescent="0.25">
      <c r="A13" s="9">
        <v>43989</v>
      </c>
      <c r="B13" s="10" t="s">
        <v>10</v>
      </c>
      <c r="C13" s="10" t="s">
        <v>11</v>
      </c>
      <c r="E13" s="11"/>
      <c r="F13" s="11">
        <v>0.86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s="10" customFormat="1" x14ac:dyDescent="0.25">
      <c r="A14" s="68">
        <v>44016</v>
      </c>
      <c r="B14" s="69" t="s">
        <v>10</v>
      </c>
      <c r="C14" s="69" t="s">
        <v>11</v>
      </c>
      <c r="D14" s="69"/>
      <c r="E14" s="67"/>
      <c r="F14" s="67"/>
      <c r="G14" s="67">
        <v>0.12</v>
      </c>
      <c r="H14" s="67"/>
      <c r="I14" s="67"/>
      <c r="J14" s="67"/>
      <c r="K14" s="67">
        <f>F13+G14</f>
        <v>0.98</v>
      </c>
      <c r="L14" s="11"/>
      <c r="M14" s="11"/>
      <c r="N14" s="11"/>
      <c r="O14" s="11"/>
      <c r="P14" s="11"/>
      <c r="Q14" s="11"/>
      <c r="R14" s="11"/>
    </row>
    <row r="15" spans="1:18" s="10" customFormat="1" x14ac:dyDescent="0.25">
      <c r="A15" s="9">
        <v>44019</v>
      </c>
      <c r="B15" s="10" t="s">
        <v>10</v>
      </c>
      <c r="C15" s="10" t="s">
        <v>11</v>
      </c>
      <c r="E15" s="11"/>
      <c r="F15" s="11">
        <v>0.05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s="10" customFormat="1" x14ac:dyDescent="0.25">
      <c r="A16" s="68">
        <v>44047</v>
      </c>
      <c r="B16" s="69" t="s">
        <v>10</v>
      </c>
      <c r="C16" s="69" t="s">
        <v>11</v>
      </c>
      <c r="D16" s="69"/>
      <c r="E16" s="67"/>
      <c r="F16" s="67"/>
      <c r="G16" s="67">
        <v>0.12</v>
      </c>
      <c r="H16" s="67"/>
      <c r="I16" s="67"/>
      <c r="J16" s="67"/>
      <c r="K16" s="67">
        <f>F15+G16</f>
        <v>0.16999999999999998</v>
      </c>
      <c r="L16" s="11"/>
      <c r="M16" s="11"/>
      <c r="N16" s="11"/>
      <c r="O16" s="11"/>
      <c r="P16" s="11"/>
      <c r="Q16" s="11"/>
      <c r="R16" s="11"/>
    </row>
    <row r="17" spans="1:18" s="10" customFormat="1" x14ac:dyDescent="0.25">
      <c r="A17" s="9">
        <v>44050</v>
      </c>
      <c r="B17" s="10" t="s">
        <v>10</v>
      </c>
      <c r="C17" s="10" t="s">
        <v>11</v>
      </c>
      <c r="E17" s="11"/>
      <c r="F17" s="11">
        <v>0.06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s="10" customFormat="1" x14ac:dyDescent="0.25">
      <c r="A18" s="9">
        <v>44057</v>
      </c>
      <c r="B18" s="10" t="s">
        <v>233</v>
      </c>
      <c r="C18" s="10" t="s">
        <v>234</v>
      </c>
      <c r="E18" s="11">
        <v>10000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10" customFormat="1" x14ac:dyDescent="0.25">
      <c r="A19" s="68">
        <v>44078</v>
      </c>
      <c r="B19" s="69" t="s">
        <v>10</v>
      </c>
      <c r="C19" s="69" t="s">
        <v>11</v>
      </c>
      <c r="D19" s="69"/>
      <c r="E19" s="67"/>
      <c r="F19" s="67"/>
      <c r="G19" s="67">
        <v>0.12</v>
      </c>
      <c r="H19" s="67"/>
      <c r="I19" s="67"/>
      <c r="J19" s="67"/>
      <c r="K19" s="67">
        <f>F17+E18+G19</f>
        <v>10000.18</v>
      </c>
      <c r="L19" s="11"/>
      <c r="M19" s="11"/>
      <c r="N19" s="11"/>
      <c r="O19" s="11"/>
      <c r="P19" s="11"/>
      <c r="Q19" s="11"/>
      <c r="R19" s="11"/>
    </row>
    <row r="20" spans="1:18" s="10" customFormat="1" x14ac:dyDescent="0.25">
      <c r="A20" s="9">
        <v>44081</v>
      </c>
      <c r="B20" s="10" t="s">
        <v>10</v>
      </c>
      <c r="C20" s="10" t="s">
        <v>11</v>
      </c>
      <c r="E20" s="11"/>
      <c r="F20" s="11">
        <v>0.06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10" customFormat="1" x14ac:dyDescent="0.25">
      <c r="A21" s="9">
        <v>44084</v>
      </c>
      <c r="B21" s="10" t="s">
        <v>6</v>
      </c>
      <c r="C21" s="10" t="s">
        <v>11</v>
      </c>
      <c r="E21" s="11"/>
      <c r="F21" s="11"/>
      <c r="G21" s="11"/>
      <c r="H21" s="11"/>
      <c r="I21" s="11">
        <v>52.99</v>
      </c>
      <c r="J21" s="11"/>
      <c r="K21" s="11"/>
      <c r="L21" s="11"/>
      <c r="M21" s="11"/>
      <c r="N21" s="11"/>
      <c r="O21" s="11"/>
      <c r="P21" s="11"/>
      <c r="Q21" s="11"/>
      <c r="R21" s="11"/>
    </row>
    <row r="22" spans="1:18" s="10" customFormat="1" x14ac:dyDescent="0.25">
      <c r="A22" s="9">
        <v>44102</v>
      </c>
      <c r="B22" s="10" t="s">
        <v>20</v>
      </c>
      <c r="C22" s="10" t="s">
        <v>253</v>
      </c>
      <c r="E22" s="11">
        <v>9097.85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s="10" customFormat="1" x14ac:dyDescent="0.25">
      <c r="A23" s="68">
        <v>44108</v>
      </c>
      <c r="B23" s="69" t="s">
        <v>10</v>
      </c>
      <c r="C23" s="69" t="s">
        <v>11</v>
      </c>
      <c r="D23" s="69"/>
      <c r="E23" s="67"/>
      <c r="F23" s="67"/>
      <c r="G23" s="67">
        <v>0.12</v>
      </c>
      <c r="H23" s="67"/>
      <c r="I23" s="67"/>
      <c r="J23" s="67"/>
      <c r="K23" s="67">
        <f>F20+I21+E22+G23</f>
        <v>9151.02</v>
      </c>
      <c r="L23" s="11"/>
      <c r="M23" s="11"/>
      <c r="N23" s="11"/>
      <c r="O23" s="11"/>
      <c r="P23" s="11"/>
      <c r="Q23" s="11"/>
      <c r="R23" s="11"/>
    </row>
    <row r="24" spans="1:18" s="10" customFormat="1" x14ac:dyDescent="0.25">
      <c r="A24" s="9">
        <v>44111</v>
      </c>
      <c r="B24" s="10" t="s">
        <v>10</v>
      </c>
      <c r="C24" s="10" t="s">
        <v>11</v>
      </c>
      <c r="E24" s="11"/>
      <c r="F24" s="11">
        <v>0.05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10" customFormat="1" x14ac:dyDescent="0.25">
      <c r="A25" s="9">
        <v>44112</v>
      </c>
      <c r="B25" s="10" t="s">
        <v>277</v>
      </c>
      <c r="C25" s="10" t="s">
        <v>278</v>
      </c>
      <c r="E25" s="11">
        <v>9000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10" customFormat="1" x14ac:dyDescent="0.25">
      <c r="A26" s="68">
        <v>44139</v>
      </c>
      <c r="B26" s="69" t="s">
        <v>10</v>
      </c>
      <c r="C26" s="69" t="s">
        <v>11</v>
      </c>
      <c r="D26" s="69"/>
      <c r="E26" s="67"/>
      <c r="F26" s="67"/>
      <c r="G26" s="67">
        <v>0.12</v>
      </c>
      <c r="H26" s="67"/>
      <c r="I26" s="67"/>
      <c r="J26" s="67"/>
      <c r="K26" s="67">
        <f>F24+E25+G26</f>
        <v>9000.17</v>
      </c>
      <c r="L26" s="11"/>
      <c r="M26" s="11"/>
      <c r="N26" s="11"/>
      <c r="O26" s="11"/>
      <c r="P26" s="11"/>
      <c r="Q26" s="11"/>
      <c r="R26" s="11"/>
    </row>
    <row r="27" spans="1:18" s="10" customFormat="1" x14ac:dyDescent="0.25">
      <c r="A27" s="9">
        <v>44142</v>
      </c>
      <c r="B27" s="10" t="s">
        <v>10</v>
      </c>
      <c r="C27" s="10" t="s">
        <v>11</v>
      </c>
      <c r="E27" s="11"/>
      <c r="F27" s="11">
        <v>0.06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s="10" customFormat="1" x14ac:dyDescent="0.25">
      <c r="A28" s="68">
        <v>44169</v>
      </c>
      <c r="B28" s="69" t="s">
        <v>10</v>
      </c>
      <c r="C28" s="69" t="s">
        <v>11</v>
      </c>
      <c r="D28" s="69"/>
      <c r="E28" s="67"/>
      <c r="F28" s="67"/>
      <c r="G28" s="67">
        <v>0.12</v>
      </c>
      <c r="H28" s="67"/>
      <c r="I28" s="67"/>
      <c r="J28" s="67"/>
      <c r="K28" s="67">
        <f>F27+G28</f>
        <v>0.18</v>
      </c>
      <c r="L28" s="11"/>
      <c r="M28" s="11"/>
      <c r="N28" s="11"/>
      <c r="O28" s="11"/>
      <c r="P28" s="11"/>
      <c r="Q28" s="11"/>
      <c r="R28" s="11"/>
    </row>
    <row r="29" spans="1:18" s="10" customFormat="1" x14ac:dyDescent="0.25">
      <c r="A29" s="73">
        <v>44172</v>
      </c>
      <c r="B29" s="74" t="s">
        <v>10</v>
      </c>
      <c r="C29" s="74" t="s">
        <v>11</v>
      </c>
      <c r="D29" s="74"/>
      <c r="E29" s="75"/>
      <c r="F29" s="75">
        <v>0.05</v>
      </c>
      <c r="G29" s="75"/>
      <c r="H29" s="75"/>
      <c r="I29" s="75"/>
      <c r="J29" s="75"/>
      <c r="K29" s="75"/>
      <c r="L29" s="11"/>
      <c r="M29" s="11"/>
      <c r="N29" s="11"/>
      <c r="O29" s="11"/>
      <c r="P29" s="11"/>
      <c r="Q29" s="11"/>
      <c r="R29" s="11"/>
    </row>
    <row r="30" spans="1:18" s="10" customFormat="1" x14ac:dyDescent="0.25">
      <c r="A30" s="9">
        <v>44197</v>
      </c>
      <c r="B30" s="76" t="s">
        <v>298</v>
      </c>
      <c r="C30" s="10" t="s">
        <v>11</v>
      </c>
      <c r="E30" s="11"/>
      <c r="F30" s="11"/>
      <c r="G30" s="11"/>
      <c r="H30" s="11">
        <v>15.45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s="10" customFormat="1" x14ac:dyDescent="0.25">
      <c r="A31" s="9">
        <v>44200</v>
      </c>
      <c r="B31" s="10" t="s">
        <v>10</v>
      </c>
      <c r="C31" s="10" t="s">
        <v>11</v>
      </c>
      <c r="E31" s="11"/>
      <c r="F31" s="11"/>
      <c r="G31" s="11">
        <v>0.01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s="10" customFormat="1" x14ac:dyDescent="0.25">
      <c r="A32" s="68">
        <v>44186</v>
      </c>
      <c r="B32" s="69" t="s">
        <v>6</v>
      </c>
      <c r="C32" s="69" t="s">
        <v>11</v>
      </c>
      <c r="D32" s="69"/>
      <c r="E32" s="67"/>
      <c r="F32" s="67"/>
      <c r="G32" s="67"/>
      <c r="H32" s="67"/>
      <c r="I32" s="67">
        <v>77.319999999999993</v>
      </c>
      <c r="J32" s="67"/>
      <c r="K32" s="67">
        <f>F29+H30+G31+I32</f>
        <v>92.83</v>
      </c>
      <c r="L32" s="11"/>
      <c r="M32" s="11"/>
      <c r="N32" s="11"/>
      <c r="O32" s="11"/>
      <c r="P32" s="11"/>
      <c r="Q32" s="11"/>
      <c r="R32" s="11"/>
    </row>
    <row r="33" spans="1:18" s="10" customFormat="1" x14ac:dyDescent="0.25">
      <c r="A33" s="81">
        <v>44258</v>
      </c>
      <c r="B33" s="82" t="s">
        <v>64</v>
      </c>
      <c r="C33" s="82" t="s">
        <v>278</v>
      </c>
      <c r="D33" s="82"/>
      <c r="E33" s="83">
        <v>2463.08</v>
      </c>
      <c r="F33" s="83"/>
      <c r="G33" s="83"/>
      <c r="H33" s="83"/>
      <c r="I33" s="83"/>
      <c r="J33" s="83"/>
      <c r="K33" s="83">
        <f>E33</f>
        <v>2463.08</v>
      </c>
      <c r="L33" s="11"/>
      <c r="M33" s="11"/>
      <c r="N33" s="11"/>
      <c r="O33" s="11"/>
      <c r="P33" s="11"/>
      <c r="Q33" s="11"/>
      <c r="R33" s="11"/>
    </row>
    <row r="34" spans="1:18" s="10" customFormat="1" x14ac:dyDescent="0.25">
      <c r="A34" s="73">
        <v>44279</v>
      </c>
      <c r="B34" s="74" t="s">
        <v>20</v>
      </c>
      <c r="C34" s="74" t="s">
        <v>253</v>
      </c>
      <c r="D34" s="74"/>
      <c r="E34" s="75">
        <v>29263.51</v>
      </c>
      <c r="F34" s="75"/>
      <c r="G34" s="75"/>
      <c r="H34" s="75"/>
      <c r="I34" s="75"/>
      <c r="J34" s="75"/>
      <c r="K34" s="75"/>
      <c r="L34" s="11"/>
      <c r="M34" s="11"/>
      <c r="N34" s="11"/>
      <c r="O34" s="11"/>
      <c r="P34" s="11"/>
      <c r="Q34" s="11"/>
      <c r="R34" s="11"/>
    </row>
    <row r="35" spans="1:18" s="91" customFormat="1" x14ac:dyDescent="0.25">
      <c r="A35" s="90">
        <v>44285</v>
      </c>
      <c r="B35" s="91" t="s">
        <v>90</v>
      </c>
      <c r="C35" s="91" t="s">
        <v>278</v>
      </c>
      <c r="E35" s="92">
        <v>9000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s="91" customFormat="1" x14ac:dyDescent="0.25">
      <c r="A36" s="93">
        <v>44285</v>
      </c>
      <c r="B36" s="94" t="s">
        <v>90</v>
      </c>
      <c r="C36" s="94" t="s">
        <v>344</v>
      </c>
      <c r="D36" s="94"/>
      <c r="E36" s="95">
        <v>2500</v>
      </c>
      <c r="F36" s="95"/>
      <c r="G36" s="95"/>
      <c r="H36" s="95"/>
      <c r="I36" s="95"/>
      <c r="J36" s="95"/>
      <c r="K36" s="95">
        <f>SUM(E34:E36)</f>
        <v>40763.509999999995</v>
      </c>
      <c r="L36" s="92"/>
      <c r="M36" s="92"/>
      <c r="N36" s="92"/>
      <c r="O36" s="92"/>
      <c r="P36" s="92"/>
      <c r="Q36" s="92"/>
      <c r="R36" s="92"/>
    </row>
    <row r="37" spans="1:18" ht="15.75" thickBot="1" x14ac:dyDescent="0.3">
      <c r="A37" s="63"/>
      <c r="B37" s="64"/>
      <c r="C37" s="64"/>
      <c r="D37" s="64"/>
      <c r="E37" s="89">
        <f>SUM(E5:E36)</f>
        <v>127532.95999999999</v>
      </c>
      <c r="F37" s="89">
        <f t="shared" ref="F37:I37" si="0">SUM(F5:F36)</f>
        <v>3.4199999999999995</v>
      </c>
      <c r="G37" s="89">
        <f t="shared" si="0"/>
        <v>7.48</v>
      </c>
      <c r="H37" s="89">
        <f t="shared" si="0"/>
        <v>15.45</v>
      </c>
      <c r="I37" s="89">
        <f t="shared" si="0"/>
        <v>130.31</v>
      </c>
      <c r="J37" s="65"/>
      <c r="K37" s="65"/>
      <c r="L37" s="3"/>
      <c r="M37" s="3"/>
      <c r="N37" s="3"/>
      <c r="O37" s="3"/>
      <c r="P37" s="3"/>
      <c r="Q37" s="3"/>
      <c r="R37" s="3"/>
    </row>
    <row r="38" spans="1:18" ht="15.75" thickTop="1" x14ac:dyDescent="0.25">
      <c r="A38" s="63"/>
      <c r="B38" s="64"/>
      <c r="C38" s="64"/>
      <c r="D38" s="64"/>
      <c r="E38" s="65"/>
      <c r="F38" s="65"/>
      <c r="G38" s="65"/>
      <c r="H38" s="65"/>
      <c r="I38" s="65"/>
      <c r="J38" s="65"/>
      <c r="K38" s="65"/>
      <c r="L38" s="3"/>
      <c r="M38" s="3"/>
      <c r="N38" s="3"/>
      <c r="O38" s="3"/>
      <c r="P38" s="3"/>
      <c r="Q38" s="3"/>
      <c r="R38" s="3"/>
    </row>
    <row r="39" spans="1:18" x14ac:dyDescent="0.25">
      <c r="A39" s="63"/>
      <c r="B39" s="64"/>
      <c r="C39" s="64"/>
      <c r="D39" s="64"/>
      <c r="E39" s="65"/>
      <c r="F39" s="65"/>
      <c r="G39" s="65"/>
      <c r="H39" s="65"/>
      <c r="I39" s="65"/>
      <c r="J39" s="65"/>
      <c r="K39" s="65"/>
      <c r="L39" s="3"/>
      <c r="M39" s="3"/>
      <c r="N39" s="3"/>
      <c r="O39" s="3"/>
      <c r="P39" s="3"/>
      <c r="Q39" s="3"/>
      <c r="R39" s="3"/>
    </row>
    <row r="40" spans="1:18" x14ac:dyDescent="0.25">
      <c r="A40" s="63"/>
      <c r="B40" s="64"/>
      <c r="C40" s="64"/>
      <c r="D40" s="64"/>
      <c r="E40" s="65"/>
      <c r="F40" s="65"/>
      <c r="G40" s="65"/>
      <c r="H40" s="65"/>
      <c r="I40" s="65"/>
      <c r="J40" s="65"/>
      <c r="K40" s="65">
        <f>SUM(E37:I37)</f>
        <v>127689.61999999998</v>
      </c>
      <c r="L40" s="3"/>
      <c r="M40" s="3"/>
      <c r="N40" s="3"/>
      <c r="O40" s="3"/>
      <c r="P40" s="3"/>
      <c r="Q40" s="3"/>
      <c r="R40" s="3"/>
    </row>
    <row r="41" spans="1:18" x14ac:dyDescent="0.25">
      <c r="A41" s="63"/>
      <c r="B41" s="64"/>
      <c r="C41" s="64"/>
      <c r="D41" s="64"/>
      <c r="E41" s="65"/>
      <c r="F41" s="65"/>
      <c r="G41" s="65"/>
      <c r="H41" s="65"/>
      <c r="I41" s="65"/>
      <c r="J41" s="65"/>
      <c r="K41" s="65">
        <f>K40-43891</f>
        <v>83798.619999999981</v>
      </c>
      <c r="L41" s="3"/>
      <c r="M41" s="3"/>
      <c r="N41" s="3"/>
      <c r="O41" s="3"/>
      <c r="P41" s="3"/>
      <c r="Q41" s="3"/>
      <c r="R41" s="3"/>
    </row>
    <row r="42" spans="1:18" x14ac:dyDescent="0.25">
      <c r="A42" s="63"/>
      <c r="B42" s="64"/>
      <c r="C42" s="64"/>
      <c r="D42" s="64"/>
      <c r="E42" s="65"/>
      <c r="F42" s="65"/>
      <c r="G42" s="65"/>
      <c r="H42" s="65"/>
      <c r="I42" s="65"/>
      <c r="J42" s="65"/>
      <c r="K42" s="65"/>
      <c r="L42" s="3"/>
      <c r="M42" s="3"/>
      <c r="N42" s="3"/>
      <c r="O42" s="3"/>
      <c r="P42" s="3"/>
      <c r="Q42" s="3"/>
      <c r="R42" s="3"/>
    </row>
    <row r="43" spans="1:18" x14ac:dyDescent="0.25">
      <c r="A43" s="1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1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1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1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1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</sheetData>
  <hyperlinks>
    <hyperlink ref="B30" r:id="rId1" xr:uid="{7D095E3E-8925-4A2B-9FCA-D820B6C8F0C3}"/>
  </hyperlinks>
  <pageMargins left="0.7" right="0.7" top="0.75" bottom="0.75" header="0.51180555555555496" footer="0.51180555555555496"/>
  <pageSetup paperSize="9"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92"/>
  <sheetViews>
    <sheetView topLeftCell="I3" zoomScaleNormal="100" workbookViewId="0">
      <pane ySplit="2" topLeftCell="A115" activePane="bottomLeft" state="frozen"/>
      <selection activeCell="A3" sqref="A3"/>
      <selection pane="bottomLeft" activeCell="W131" sqref="W131"/>
    </sheetView>
  </sheetViews>
  <sheetFormatPr defaultColWidth="9.140625" defaultRowHeight="15" x14ac:dyDescent="0.25"/>
  <cols>
    <col min="1" max="1" width="16.140625" style="15" customWidth="1"/>
    <col min="2" max="2" width="29.85546875" style="15" customWidth="1"/>
    <col min="3" max="3" width="48" style="15" customWidth="1"/>
    <col min="4" max="4" width="11" style="15" customWidth="1"/>
    <col min="5" max="6" width="9.5703125" style="16" bestFit="1" customWidth="1"/>
    <col min="7" max="7" width="11.5703125" style="16" customWidth="1"/>
    <col min="8" max="9" width="12.85546875" style="16" customWidth="1"/>
    <col min="10" max="11" width="9.140625" style="16"/>
    <col min="12" max="13" width="11.42578125" style="16" customWidth="1"/>
    <col min="14" max="14" width="9.140625" style="16"/>
    <col min="15" max="16" width="9.140625" style="15"/>
    <col min="17" max="20" width="12.7109375" style="15" customWidth="1"/>
    <col min="21" max="22" width="9.140625" style="15"/>
    <col min="23" max="24" width="10" style="15" customWidth="1"/>
    <col min="25" max="25" width="11.28515625" style="15" customWidth="1"/>
    <col min="26" max="28" width="9.140625" style="15"/>
    <col min="29" max="29" width="12" style="15" customWidth="1"/>
    <col min="30" max="30" width="9.140625" style="15"/>
    <col min="31" max="31" width="12.7109375" style="15" customWidth="1"/>
    <col min="32" max="32" width="11.28515625" style="15" customWidth="1"/>
    <col min="33" max="34" width="9.140625" style="15"/>
    <col min="35" max="35" width="10.28515625" style="15" customWidth="1"/>
    <col min="36" max="1026" width="9.140625" style="15"/>
  </cols>
  <sheetData>
    <row r="1" spans="1:36" x14ac:dyDescent="0.25">
      <c r="A1" s="1" t="s">
        <v>0</v>
      </c>
      <c r="C1" s="1"/>
      <c r="D1" s="17" t="s">
        <v>12</v>
      </c>
      <c r="E1" s="18"/>
      <c r="F1" s="19"/>
      <c r="G1" s="19"/>
    </row>
    <row r="2" spans="1:36" x14ac:dyDescent="0.25">
      <c r="D2" s="17"/>
      <c r="E2" s="19"/>
      <c r="F2" s="19"/>
      <c r="G2" s="19"/>
    </row>
    <row r="3" spans="1:36" s="58" customFormat="1" x14ac:dyDescent="0.25">
      <c r="A3" s="58" t="s">
        <v>13</v>
      </c>
      <c r="B3" s="58" t="s">
        <v>14</v>
      </c>
      <c r="C3" s="58" t="s">
        <v>15</v>
      </c>
      <c r="D3" s="59" t="s">
        <v>16</v>
      </c>
      <c r="E3" s="60" t="s">
        <v>17</v>
      </c>
      <c r="F3" s="60" t="s">
        <v>18</v>
      </c>
      <c r="G3" s="60" t="s">
        <v>240</v>
      </c>
      <c r="H3" s="60" t="s">
        <v>19</v>
      </c>
      <c r="I3" s="60" t="s">
        <v>154</v>
      </c>
      <c r="J3" s="60" t="s">
        <v>7</v>
      </c>
      <c r="K3" s="60" t="s">
        <v>20</v>
      </c>
      <c r="L3" s="60" t="s">
        <v>21</v>
      </c>
      <c r="M3" s="60" t="s">
        <v>173</v>
      </c>
      <c r="N3" s="60" t="s">
        <v>22</v>
      </c>
      <c r="O3" s="58" t="s">
        <v>23</v>
      </c>
      <c r="P3" s="58" t="s">
        <v>24</v>
      </c>
      <c r="Q3" s="58" t="s">
        <v>25</v>
      </c>
      <c r="R3" s="58" t="s">
        <v>26</v>
      </c>
      <c r="S3" s="58" t="s">
        <v>27</v>
      </c>
      <c r="T3" s="58" t="s">
        <v>28</v>
      </c>
      <c r="U3" s="58" t="s">
        <v>29</v>
      </c>
      <c r="V3" s="58" t="s">
        <v>30</v>
      </c>
      <c r="W3" s="58" t="s">
        <v>31</v>
      </c>
      <c r="X3" s="58" t="s">
        <v>32</v>
      </c>
      <c r="Y3" s="58" t="s">
        <v>33</v>
      </c>
      <c r="Z3" s="58" t="s">
        <v>34</v>
      </c>
      <c r="AA3" s="58" t="s">
        <v>318</v>
      </c>
      <c r="AB3" s="58" t="s">
        <v>35</v>
      </c>
      <c r="AC3" s="58" t="s">
        <v>36</v>
      </c>
      <c r="AD3" s="58" t="s">
        <v>37</v>
      </c>
      <c r="AE3" s="58" t="s">
        <v>38</v>
      </c>
      <c r="AF3" s="58" t="s">
        <v>53</v>
      </c>
      <c r="AG3" s="58" t="s">
        <v>22</v>
      </c>
      <c r="AH3" s="58" t="s">
        <v>39</v>
      </c>
      <c r="AI3" s="58" t="s">
        <v>40</v>
      </c>
      <c r="AJ3" s="58" t="s">
        <v>41</v>
      </c>
    </row>
    <row r="4" spans="1:36" s="58" customFormat="1" x14ac:dyDescent="0.25">
      <c r="A4" s="61"/>
      <c r="B4" s="61"/>
      <c r="C4" s="61"/>
      <c r="D4" s="51"/>
      <c r="E4" s="60"/>
      <c r="F4" s="60"/>
      <c r="G4" s="60" t="s">
        <v>241</v>
      </c>
      <c r="H4" s="60" t="s">
        <v>42</v>
      </c>
      <c r="I4" s="60" t="s">
        <v>51</v>
      </c>
      <c r="J4" s="60" t="s">
        <v>43</v>
      </c>
      <c r="K4" s="60" t="s">
        <v>44</v>
      </c>
      <c r="L4" s="60" t="s">
        <v>45</v>
      </c>
      <c r="M4" s="60" t="s">
        <v>55</v>
      </c>
      <c r="N4" s="60">
        <v>104</v>
      </c>
      <c r="O4" s="58" t="s">
        <v>46</v>
      </c>
      <c r="P4" s="58" t="s">
        <v>46</v>
      </c>
      <c r="Q4" s="58" t="s">
        <v>47</v>
      </c>
      <c r="R4" s="58" t="s">
        <v>48</v>
      </c>
      <c r="S4" s="58" t="s">
        <v>49</v>
      </c>
      <c r="T4" s="58" t="s">
        <v>50</v>
      </c>
      <c r="V4" s="58" t="s">
        <v>51</v>
      </c>
      <c r="Y4" s="58" t="s">
        <v>52</v>
      </c>
      <c r="AB4" s="58" t="s">
        <v>54</v>
      </c>
      <c r="AC4" s="58" t="s">
        <v>55</v>
      </c>
      <c r="AD4" s="58" t="s">
        <v>46</v>
      </c>
      <c r="AE4" s="58" t="s">
        <v>47</v>
      </c>
      <c r="AF4" s="58" t="s">
        <v>248</v>
      </c>
      <c r="AG4" s="58">
        <v>137</v>
      </c>
      <c r="AI4" s="58" t="s">
        <v>56</v>
      </c>
      <c r="AJ4" s="58" t="s">
        <v>55</v>
      </c>
    </row>
    <row r="5" spans="1:36" s="53" customFormat="1" x14ac:dyDescent="0.25">
      <c r="A5" s="49">
        <v>43923</v>
      </c>
      <c r="B5" s="50" t="s">
        <v>57</v>
      </c>
      <c r="C5" s="50" t="s">
        <v>58</v>
      </c>
      <c r="D5" s="51" t="s">
        <v>59</v>
      </c>
      <c r="E5" s="52">
        <v>750.24</v>
      </c>
      <c r="F5" s="52">
        <v>0</v>
      </c>
      <c r="G5" s="52"/>
      <c r="H5" s="52"/>
      <c r="I5" s="52"/>
      <c r="J5" s="52"/>
      <c r="K5" s="52"/>
      <c r="L5" s="52"/>
      <c r="M5" s="52"/>
      <c r="N5" s="52"/>
      <c r="S5" s="53">
        <v>750.24</v>
      </c>
    </row>
    <row r="6" spans="1:36" s="53" customFormat="1" x14ac:dyDescent="0.25">
      <c r="A6" s="49">
        <v>43923</v>
      </c>
      <c r="B6" s="50" t="s">
        <v>60</v>
      </c>
      <c r="C6" s="50" t="s">
        <v>61</v>
      </c>
      <c r="D6" s="51" t="s">
        <v>62</v>
      </c>
      <c r="E6" s="52">
        <v>330</v>
      </c>
      <c r="F6" s="52">
        <v>55</v>
      </c>
      <c r="G6" s="52"/>
      <c r="H6" s="52"/>
      <c r="I6" s="52"/>
      <c r="J6" s="52"/>
      <c r="K6" s="52"/>
      <c r="L6" s="52"/>
      <c r="M6" s="52"/>
      <c r="N6" s="52"/>
      <c r="R6" s="53">
        <v>275</v>
      </c>
    </row>
    <row r="7" spans="1:36" s="53" customFormat="1" x14ac:dyDescent="0.25">
      <c r="A7" s="49">
        <v>43923</v>
      </c>
      <c r="B7" s="50" t="s">
        <v>156</v>
      </c>
      <c r="C7" s="50"/>
      <c r="D7" s="51" t="s">
        <v>63</v>
      </c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36" s="53" customFormat="1" x14ac:dyDescent="0.25">
      <c r="A8" s="49">
        <v>43923</v>
      </c>
      <c r="B8" s="50" t="s">
        <v>64</v>
      </c>
      <c r="C8" s="50" t="s">
        <v>65</v>
      </c>
      <c r="D8" s="51" t="s">
        <v>66</v>
      </c>
      <c r="E8" s="52">
        <v>152.49</v>
      </c>
      <c r="F8" s="52">
        <v>0</v>
      </c>
      <c r="G8" s="52"/>
      <c r="H8" s="52"/>
      <c r="I8" s="52"/>
      <c r="J8" s="52"/>
      <c r="K8" s="52"/>
      <c r="L8" s="52"/>
      <c r="M8" s="52"/>
      <c r="N8" s="52"/>
      <c r="V8" s="53">
        <v>152.49</v>
      </c>
    </row>
    <row r="9" spans="1:36" s="53" customFormat="1" x14ac:dyDescent="0.25">
      <c r="A9" s="49">
        <v>43923</v>
      </c>
      <c r="B9" s="50" t="s">
        <v>67</v>
      </c>
      <c r="C9" s="50" t="s">
        <v>68</v>
      </c>
      <c r="D9" s="51" t="s">
        <v>69</v>
      </c>
      <c r="E9" s="52">
        <v>330</v>
      </c>
      <c r="F9" s="52">
        <v>55</v>
      </c>
      <c r="G9" s="52"/>
      <c r="H9" s="52"/>
      <c r="I9" s="52"/>
      <c r="J9" s="52"/>
      <c r="K9" s="52"/>
      <c r="L9" s="52"/>
      <c r="M9" s="52"/>
      <c r="N9" s="52"/>
      <c r="AC9" s="53">
        <v>275</v>
      </c>
    </row>
    <row r="10" spans="1:36" s="53" customFormat="1" x14ac:dyDescent="0.25">
      <c r="A10" s="49">
        <v>43923</v>
      </c>
      <c r="B10" s="50" t="s">
        <v>70</v>
      </c>
      <c r="C10" s="50" t="s">
        <v>71</v>
      </c>
      <c r="D10" s="51" t="s">
        <v>72</v>
      </c>
      <c r="E10" s="52">
        <v>426.77</v>
      </c>
      <c r="F10" s="52">
        <v>0</v>
      </c>
      <c r="G10" s="52"/>
      <c r="H10" s="52">
        <v>426.77</v>
      </c>
      <c r="I10" s="52"/>
      <c r="J10" s="52"/>
      <c r="K10" s="52"/>
      <c r="L10" s="52"/>
      <c r="M10" s="52"/>
      <c r="N10" s="52"/>
    </row>
    <row r="11" spans="1:36" s="53" customFormat="1" x14ac:dyDescent="0.25">
      <c r="A11" s="49">
        <v>43923</v>
      </c>
      <c r="B11" s="50" t="s">
        <v>73</v>
      </c>
      <c r="C11" s="50" t="s">
        <v>74</v>
      </c>
      <c r="D11" s="51" t="s">
        <v>75</v>
      </c>
      <c r="E11" s="52">
        <v>589.66</v>
      </c>
      <c r="F11" s="52">
        <v>0</v>
      </c>
      <c r="G11" s="52"/>
      <c r="H11" s="52"/>
      <c r="I11" s="52"/>
      <c r="J11" s="52">
        <v>579.66</v>
      </c>
      <c r="K11" s="52"/>
      <c r="L11" s="52">
        <v>10</v>
      </c>
      <c r="M11" s="52"/>
      <c r="N11" s="52"/>
    </row>
    <row r="12" spans="1:36" s="53" customFormat="1" x14ac:dyDescent="0.25">
      <c r="A12" s="49">
        <v>43923</v>
      </c>
      <c r="B12" s="50" t="s">
        <v>76</v>
      </c>
      <c r="C12" s="50" t="s">
        <v>77</v>
      </c>
      <c r="D12" s="51" t="s">
        <v>78</v>
      </c>
      <c r="E12" s="52">
        <v>164.2</v>
      </c>
      <c r="F12" s="52">
        <v>0</v>
      </c>
      <c r="G12" s="52"/>
      <c r="H12" s="52"/>
      <c r="I12" s="52"/>
      <c r="J12" s="52">
        <v>164.2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spans="1:36" s="53" customFormat="1" x14ac:dyDescent="0.25">
      <c r="A13" s="49">
        <v>43938</v>
      </c>
      <c r="B13" s="50" t="s">
        <v>152</v>
      </c>
      <c r="C13" s="50" t="s">
        <v>153</v>
      </c>
      <c r="D13" s="51" t="s">
        <v>155</v>
      </c>
      <c r="E13" s="52">
        <v>9.08</v>
      </c>
      <c r="F13" s="52">
        <v>0.43</v>
      </c>
      <c r="G13" s="52"/>
      <c r="H13" s="52"/>
      <c r="I13" s="52">
        <v>8.65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</row>
    <row r="14" spans="1:36" s="53" customFormat="1" x14ac:dyDescent="0.25">
      <c r="A14" s="49">
        <v>43955</v>
      </c>
      <c r="B14" s="50" t="s">
        <v>159</v>
      </c>
      <c r="C14" s="50" t="s">
        <v>77</v>
      </c>
      <c r="D14" s="51" t="s">
        <v>160</v>
      </c>
      <c r="E14" s="52">
        <v>351.84</v>
      </c>
      <c r="F14" s="52">
        <v>0</v>
      </c>
      <c r="G14" s="52"/>
      <c r="H14" s="52"/>
      <c r="I14" s="52"/>
      <c r="J14" s="52">
        <v>351.84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</row>
    <row r="15" spans="1:36" s="53" customFormat="1" x14ac:dyDescent="0.25">
      <c r="A15" s="49">
        <v>43955</v>
      </c>
      <c r="B15" s="50" t="s">
        <v>158</v>
      </c>
      <c r="C15" s="50" t="s">
        <v>77</v>
      </c>
      <c r="D15" s="51" t="s">
        <v>157</v>
      </c>
      <c r="E15" s="52">
        <v>346.91</v>
      </c>
      <c r="F15" s="52">
        <v>0</v>
      </c>
      <c r="G15" s="52"/>
      <c r="H15" s="52"/>
      <c r="I15" s="52"/>
      <c r="J15" s="52">
        <v>346.91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36" s="53" customFormat="1" x14ac:dyDescent="0.25">
      <c r="A16" s="49">
        <v>43955</v>
      </c>
      <c r="B16" s="50" t="s">
        <v>73</v>
      </c>
      <c r="C16" s="50" t="s">
        <v>74</v>
      </c>
      <c r="D16" s="51" t="s">
        <v>161</v>
      </c>
      <c r="E16" s="52">
        <v>599.66999999999996</v>
      </c>
      <c r="F16" s="52">
        <v>0</v>
      </c>
      <c r="G16" s="52"/>
      <c r="H16" s="52"/>
      <c r="I16" s="52"/>
      <c r="J16" s="52">
        <v>589.66999999999996</v>
      </c>
      <c r="K16" s="52"/>
      <c r="L16" s="52">
        <v>10</v>
      </c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</row>
    <row r="17" spans="1:36" s="53" customFormat="1" x14ac:dyDescent="0.25">
      <c r="A17" s="49">
        <v>43955</v>
      </c>
      <c r="B17" s="50" t="s">
        <v>162</v>
      </c>
      <c r="C17" s="50" t="s">
        <v>141</v>
      </c>
      <c r="D17" s="51" t="s">
        <v>163</v>
      </c>
      <c r="E17" s="52">
        <v>364.8</v>
      </c>
      <c r="F17" s="52">
        <v>60.8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>
        <v>304</v>
      </c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</row>
    <row r="18" spans="1:36" s="53" customFormat="1" x14ac:dyDescent="0.25">
      <c r="A18" s="49">
        <v>43969</v>
      </c>
      <c r="B18" s="50" t="s">
        <v>152</v>
      </c>
      <c r="C18" s="50" t="s">
        <v>153</v>
      </c>
      <c r="D18" s="51" t="s">
        <v>155</v>
      </c>
      <c r="E18" s="52">
        <v>8.7899999999999991</v>
      </c>
      <c r="F18" s="52">
        <v>0.42</v>
      </c>
      <c r="G18" s="52"/>
      <c r="H18" s="52"/>
      <c r="I18" s="52">
        <v>8.3699999999999992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</row>
    <row r="19" spans="1:36" s="53" customFormat="1" x14ac:dyDescent="0.25">
      <c r="A19" s="49">
        <v>43983</v>
      </c>
      <c r="B19" s="50" t="s">
        <v>158</v>
      </c>
      <c r="C19" s="50" t="s">
        <v>77</v>
      </c>
      <c r="D19" s="51" t="s">
        <v>164</v>
      </c>
      <c r="E19" s="52">
        <v>241.83</v>
      </c>
      <c r="F19" s="52">
        <v>0</v>
      </c>
      <c r="G19" s="52"/>
      <c r="H19" s="52"/>
      <c r="I19" s="52"/>
      <c r="J19" s="52">
        <v>241.83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</row>
    <row r="20" spans="1:36" s="53" customFormat="1" x14ac:dyDescent="0.25">
      <c r="A20" s="49">
        <v>43983</v>
      </c>
      <c r="B20" s="50" t="s">
        <v>165</v>
      </c>
      <c r="C20" s="50" t="s">
        <v>166</v>
      </c>
      <c r="D20" s="51" t="s">
        <v>167</v>
      </c>
      <c r="E20" s="52">
        <v>3266</v>
      </c>
      <c r="F20" s="52">
        <v>0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>
        <v>3266</v>
      </c>
      <c r="AE20" s="52"/>
      <c r="AF20" s="52"/>
      <c r="AG20" s="52"/>
      <c r="AH20" s="52"/>
      <c r="AI20" s="52"/>
      <c r="AJ20" s="52"/>
    </row>
    <row r="21" spans="1:36" s="53" customFormat="1" x14ac:dyDescent="0.25">
      <c r="A21" s="49">
        <v>43983</v>
      </c>
      <c r="B21" s="50" t="s">
        <v>70</v>
      </c>
      <c r="C21" s="50" t="s">
        <v>168</v>
      </c>
      <c r="D21" s="51" t="s">
        <v>169</v>
      </c>
      <c r="E21" s="52">
        <v>150</v>
      </c>
      <c r="F21" s="52">
        <v>25</v>
      </c>
      <c r="G21" s="52"/>
      <c r="H21" s="52"/>
      <c r="I21" s="52"/>
      <c r="J21" s="52"/>
      <c r="K21" s="52"/>
      <c r="L21" s="52"/>
      <c r="M21" s="52"/>
      <c r="N21" s="52"/>
      <c r="O21" s="52">
        <v>125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</row>
    <row r="22" spans="1:36" s="53" customFormat="1" x14ac:dyDescent="0.25">
      <c r="A22" s="49">
        <v>43983</v>
      </c>
      <c r="B22" s="50" t="s">
        <v>73</v>
      </c>
      <c r="C22" s="50" t="s">
        <v>74</v>
      </c>
      <c r="D22" s="51" t="s">
        <v>170</v>
      </c>
      <c r="E22" s="52">
        <v>830.59</v>
      </c>
      <c r="F22" s="52">
        <v>0</v>
      </c>
      <c r="G22" s="52"/>
      <c r="H22" s="52">
        <v>79.989999999999995</v>
      </c>
      <c r="I22" s="52"/>
      <c r="J22" s="52">
        <v>589.66999999999996</v>
      </c>
      <c r="K22" s="52"/>
      <c r="L22" s="52">
        <v>10</v>
      </c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>
        <v>150.93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3" spans="1:36" s="53" customFormat="1" x14ac:dyDescent="0.25">
      <c r="A23" s="49">
        <v>43983</v>
      </c>
      <c r="B23" s="50" t="s">
        <v>90</v>
      </c>
      <c r="C23" s="50" t="s">
        <v>171</v>
      </c>
      <c r="D23" s="51" t="s">
        <v>172</v>
      </c>
      <c r="E23" s="52">
        <v>630</v>
      </c>
      <c r="F23" s="52">
        <v>0</v>
      </c>
      <c r="G23" s="52"/>
      <c r="H23" s="52"/>
      <c r="I23" s="52"/>
      <c r="J23" s="52"/>
      <c r="K23" s="52"/>
      <c r="L23" s="52"/>
      <c r="M23" s="52">
        <v>630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</row>
    <row r="24" spans="1:36" s="53" customFormat="1" x14ac:dyDescent="0.25">
      <c r="A24" s="49">
        <v>43997</v>
      </c>
      <c r="B24" s="50" t="s">
        <v>152</v>
      </c>
      <c r="C24" s="50" t="s">
        <v>153</v>
      </c>
      <c r="D24" s="51" t="s">
        <v>155</v>
      </c>
      <c r="E24" s="52">
        <v>9.08</v>
      </c>
      <c r="F24" s="52">
        <v>0.43</v>
      </c>
      <c r="G24" s="52"/>
      <c r="H24" s="52"/>
      <c r="I24" s="52">
        <v>8.65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</row>
    <row r="25" spans="1:36" s="53" customFormat="1" x14ac:dyDescent="0.25">
      <c r="A25" s="49">
        <v>44006</v>
      </c>
      <c r="B25" s="50" t="s">
        <v>215</v>
      </c>
      <c r="C25" s="50" t="s">
        <v>216</v>
      </c>
      <c r="D25" s="51" t="s">
        <v>217</v>
      </c>
      <c r="E25" s="52">
        <v>35</v>
      </c>
      <c r="F25" s="52">
        <v>0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>
        <v>35</v>
      </c>
      <c r="AD25" s="52"/>
      <c r="AE25" s="52"/>
      <c r="AF25" s="52"/>
      <c r="AG25" s="52"/>
      <c r="AH25" s="52"/>
      <c r="AI25" s="52"/>
      <c r="AJ25" s="52"/>
    </row>
    <row r="26" spans="1:36" s="53" customFormat="1" x14ac:dyDescent="0.25">
      <c r="A26" s="49">
        <v>44013</v>
      </c>
      <c r="B26" s="50" t="s">
        <v>174</v>
      </c>
      <c r="C26" s="50" t="s">
        <v>175</v>
      </c>
      <c r="D26" s="51" t="s">
        <v>176</v>
      </c>
      <c r="E26" s="52">
        <v>2181.6</v>
      </c>
      <c r="F26" s="52">
        <v>363.6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>
        <v>1818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</row>
    <row r="27" spans="1:36" s="53" customFormat="1" x14ac:dyDescent="0.25">
      <c r="A27" s="49">
        <v>44013</v>
      </c>
      <c r="B27" s="50" t="s">
        <v>177</v>
      </c>
      <c r="C27" s="50" t="s">
        <v>141</v>
      </c>
      <c r="D27" s="51" t="s">
        <v>178</v>
      </c>
      <c r="E27" s="52">
        <v>364.8</v>
      </c>
      <c r="F27" s="52">
        <v>60.8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>
        <v>304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</row>
    <row r="28" spans="1:36" s="53" customFormat="1" x14ac:dyDescent="0.25">
      <c r="A28" s="49">
        <v>44013</v>
      </c>
      <c r="B28" s="50" t="s">
        <v>73</v>
      </c>
      <c r="C28" s="50" t="s">
        <v>74</v>
      </c>
      <c r="D28" s="51" t="s">
        <v>179</v>
      </c>
      <c r="E28" s="52">
        <v>626.16999999999996</v>
      </c>
      <c r="F28" s="52">
        <v>0</v>
      </c>
      <c r="G28" s="52"/>
      <c r="H28" s="52"/>
      <c r="I28" s="52"/>
      <c r="J28" s="52">
        <v>588.66999999999996</v>
      </c>
      <c r="K28" s="52"/>
      <c r="L28" s="52">
        <v>10</v>
      </c>
      <c r="M28" s="52"/>
      <c r="N28" s="52">
        <v>17.5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>
        <v>10</v>
      </c>
      <c r="AA28" s="52"/>
      <c r="AB28" s="52"/>
      <c r="AC28" s="52"/>
      <c r="AD28" s="52"/>
      <c r="AE28" s="52"/>
      <c r="AF28" s="52"/>
      <c r="AG28" s="52"/>
      <c r="AH28" s="52"/>
      <c r="AI28" s="52"/>
      <c r="AJ28" s="52"/>
    </row>
    <row r="29" spans="1:36" s="53" customFormat="1" x14ac:dyDescent="0.25">
      <c r="A29" s="49">
        <v>44013</v>
      </c>
      <c r="B29" s="50" t="s">
        <v>158</v>
      </c>
      <c r="C29" s="50" t="s">
        <v>77</v>
      </c>
      <c r="D29" s="51" t="s">
        <v>180</v>
      </c>
      <c r="E29" s="52">
        <v>302.29000000000002</v>
      </c>
      <c r="F29" s="52">
        <v>0</v>
      </c>
      <c r="G29" s="52"/>
      <c r="H29" s="52"/>
      <c r="I29" s="52"/>
      <c r="J29" s="52">
        <v>302.29000000000002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</row>
    <row r="30" spans="1:36" s="53" customFormat="1" x14ac:dyDescent="0.25">
      <c r="A30" s="49">
        <v>44013</v>
      </c>
      <c r="B30" s="50" t="s">
        <v>20</v>
      </c>
      <c r="C30" s="50" t="s">
        <v>181</v>
      </c>
      <c r="D30" s="51" t="s">
        <v>182</v>
      </c>
      <c r="E30" s="52">
        <v>119.8</v>
      </c>
      <c r="F30" s="52">
        <v>0</v>
      </c>
      <c r="G30" s="52"/>
      <c r="H30" s="52"/>
      <c r="I30" s="52"/>
      <c r="J30" s="52"/>
      <c r="K30" s="52">
        <v>119.8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</row>
    <row r="31" spans="1:36" s="53" customFormat="1" x14ac:dyDescent="0.25">
      <c r="A31" s="49">
        <v>44013</v>
      </c>
      <c r="B31" s="50" t="s">
        <v>183</v>
      </c>
      <c r="C31" s="50" t="s">
        <v>184</v>
      </c>
      <c r="D31" s="51" t="s">
        <v>185</v>
      </c>
      <c r="E31" s="52">
        <v>30</v>
      </c>
      <c r="F31" s="52">
        <v>0</v>
      </c>
      <c r="G31" s="52"/>
      <c r="H31" s="52"/>
      <c r="I31" s="52"/>
      <c r="J31" s="52"/>
      <c r="K31" s="52"/>
      <c r="L31" s="52"/>
      <c r="M31" s="52"/>
      <c r="N31" s="52"/>
      <c r="O31" s="52"/>
      <c r="P31" s="52">
        <v>30</v>
      </c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</row>
    <row r="32" spans="1:36" s="53" customFormat="1" x14ac:dyDescent="0.25">
      <c r="A32" s="49">
        <v>44018</v>
      </c>
      <c r="B32" s="50" t="s">
        <v>186</v>
      </c>
      <c r="C32" s="50" t="s">
        <v>142</v>
      </c>
      <c r="D32" s="51" t="s">
        <v>187</v>
      </c>
      <c r="E32" s="52">
        <v>908.4</v>
      </c>
      <c r="F32" s="52">
        <v>151.4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>
        <v>53</v>
      </c>
      <c r="R32" s="52"/>
      <c r="S32" s="52"/>
      <c r="T32" s="52">
        <v>704</v>
      </c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</row>
    <row r="33" spans="1:36" s="53" customFormat="1" x14ac:dyDescent="0.25">
      <c r="A33" s="49">
        <v>44018</v>
      </c>
      <c r="B33" s="50" t="s">
        <v>188</v>
      </c>
      <c r="C33" s="50" t="s">
        <v>189</v>
      </c>
      <c r="D33" s="51" t="s">
        <v>190</v>
      </c>
      <c r="E33" s="52">
        <v>40</v>
      </c>
      <c r="F33" s="52">
        <v>0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>
        <v>40</v>
      </c>
    </row>
    <row r="34" spans="1:36" s="53" customFormat="1" x14ac:dyDescent="0.25">
      <c r="A34" s="49">
        <v>44019</v>
      </c>
      <c r="B34" s="50" t="s">
        <v>73</v>
      </c>
      <c r="C34" s="50" t="s">
        <v>195</v>
      </c>
      <c r="D34" s="51" t="s">
        <v>196</v>
      </c>
      <c r="E34" s="52">
        <v>34.590000000000003</v>
      </c>
      <c r="F34" s="52">
        <v>0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>
        <v>20.6</v>
      </c>
      <c r="R34" s="52"/>
      <c r="S34" s="52"/>
      <c r="T34" s="52"/>
      <c r="U34" s="52"/>
      <c r="V34" s="52"/>
      <c r="W34" s="52">
        <v>13.99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36" s="53" customFormat="1" x14ac:dyDescent="0.25">
      <c r="A35" s="49">
        <v>44019</v>
      </c>
      <c r="B35" s="50" t="s">
        <v>197</v>
      </c>
      <c r="C35" s="50" t="s">
        <v>200</v>
      </c>
      <c r="D35" s="51" t="s">
        <v>198</v>
      </c>
      <c r="E35" s="52">
        <v>500</v>
      </c>
      <c r="F35" s="52">
        <v>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>
        <v>500</v>
      </c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36" s="53" customFormat="1" x14ac:dyDescent="0.25">
      <c r="A36" s="49">
        <v>44019</v>
      </c>
      <c r="B36" s="50" t="s">
        <v>212</v>
      </c>
      <c r="C36" s="50" t="s">
        <v>213</v>
      </c>
      <c r="D36" s="51" t="s">
        <v>202</v>
      </c>
      <c r="E36" s="52">
        <v>200</v>
      </c>
      <c r="F36" s="52">
        <v>0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>
        <v>200</v>
      </c>
      <c r="AJ36" s="52"/>
    </row>
    <row r="37" spans="1:36" s="53" customFormat="1" x14ac:dyDescent="0.25">
      <c r="A37" s="49">
        <v>44036</v>
      </c>
      <c r="B37" s="50" t="s">
        <v>218</v>
      </c>
      <c r="C37" s="50" t="s">
        <v>219</v>
      </c>
      <c r="D37" s="51" t="s">
        <v>155</v>
      </c>
      <c r="E37" s="52">
        <v>26.34</v>
      </c>
      <c r="F37" s="52">
        <v>4.3899999999999997</v>
      </c>
      <c r="G37" s="52"/>
      <c r="H37" s="52"/>
      <c r="I37" s="52"/>
      <c r="J37" s="52"/>
      <c r="K37" s="52"/>
      <c r="L37" s="52">
        <v>21.95</v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  <row r="38" spans="1:36" s="53" customFormat="1" x14ac:dyDescent="0.25">
      <c r="A38" s="49">
        <v>44046</v>
      </c>
      <c r="B38" s="50" t="s">
        <v>199</v>
      </c>
      <c r="C38" s="50" t="s">
        <v>201</v>
      </c>
      <c r="D38" s="51" t="s">
        <v>211</v>
      </c>
      <c r="E38" s="52">
        <v>265</v>
      </c>
      <c r="F38" s="52">
        <v>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>
        <v>265</v>
      </c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</row>
    <row r="39" spans="1:36" s="53" customFormat="1" x14ac:dyDescent="0.25">
      <c r="A39" s="49">
        <v>44046</v>
      </c>
      <c r="B39" s="50" t="s">
        <v>73</v>
      </c>
      <c r="C39" s="50" t="s">
        <v>74</v>
      </c>
      <c r="D39" s="51" t="s">
        <v>204</v>
      </c>
      <c r="E39" s="52">
        <v>599.87</v>
      </c>
      <c r="F39" s="52">
        <v>0</v>
      </c>
      <c r="G39" s="52"/>
      <c r="H39" s="52"/>
      <c r="I39" s="52"/>
      <c r="J39" s="52">
        <v>589.87</v>
      </c>
      <c r="K39" s="52"/>
      <c r="L39" s="52">
        <v>10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</row>
    <row r="40" spans="1:36" s="53" customFormat="1" x14ac:dyDescent="0.25">
      <c r="A40" s="49">
        <v>44046</v>
      </c>
      <c r="B40" s="50" t="s">
        <v>158</v>
      </c>
      <c r="C40" s="50" t="s">
        <v>77</v>
      </c>
      <c r="D40" s="51" t="s">
        <v>203</v>
      </c>
      <c r="E40" s="52">
        <v>322.39999999999998</v>
      </c>
      <c r="F40" s="52">
        <v>0</v>
      </c>
      <c r="G40" s="52"/>
      <c r="H40" s="52"/>
      <c r="I40" s="52"/>
      <c r="J40" s="52">
        <v>322.39999999999998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</row>
    <row r="41" spans="1:36" s="53" customFormat="1" x14ac:dyDescent="0.25">
      <c r="A41" s="49"/>
      <c r="B41" s="50"/>
      <c r="C41" s="50" t="s">
        <v>156</v>
      </c>
      <c r="D41" s="51" t="s">
        <v>205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</row>
    <row r="42" spans="1:36" s="53" customFormat="1" x14ac:dyDescent="0.25">
      <c r="A42" s="49">
        <v>44046</v>
      </c>
      <c r="B42" s="50" t="s">
        <v>158</v>
      </c>
      <c r="C42" s="50" t="s">
        <v>206</v>
      </c>
      <c r="D42" s="51" t="s">
        <v>207</v>
      </c>
      <c r="E42" s="52">
        <v>25.85</v>
      </c>
      <c r="F42" s="52">
        <v>0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>
        <v>19</v>
      </c>
      <c r="R42" s="52"/>
      <c r="S42" s="52"/>
      <c r="T42" s="52"/>
      <c r="U42" s="52"/>
      <c r="V42" s="52">
        <f>5.96+0.89</f>
        <v>6.85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</row>
    <row r="43" spans="1:36" s="53" customFormat="1" x14ac:dyDescent="0.25">
      <c r="A43" s="49">
        <v>44046</v>
      </c>
      <c r="B43" s="50" t="s">
        <v>208</v>
      </c>
      <c r="C43" s="50" t="s">
        <v>209</v>
      </c>
      <c r="D43" s="51" t="s">
        <v>210</v>
      </c>
      <c r="E43" s="52">
        <v>1261.76</v>
      </c>
      <c r="F43" s="52">
        <v>210.29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>
        <v>1051.47</v>
      </c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</row>
    <row r="44" spans="1:36" s="53" customFormat="1" x14ac:dyDescent="0.25">
      <c r="A44" s="49">
        <v>44069</v>
      </c>
      <c r="B44" s="50" t="s">
        <v>218</v>
      </c>
      <c r="C44" s="50" t="s">
        <v>219</v>
      </c>
      <c r="D44" s="51" t="s">
        <v>155</v>
      </c>
      <c r="E44" s="52">
        <v>31.14</v>
      </c>
      <c r="F44" s="52">
        <v>0</v>
      </c>
      <c r="G44" s="52"/>
      <c r="H44" s="52"/>
      <c r="I44" s="52"/>
      <c r="J44" s="52"/>
      <c r="K44" s="52"/>
      <c r="L44" s="52">
        <v>31.14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</row>
    <row r="45" spans="1:36" s="53" customFormat="1" x14ac:dyDescent="0.25">
      <c r="A45" s="49">
        <v>44075</v>
      </c>
      <c r="B45" s="50" t="s">
        <v>73</v>
      </c>
      <c r="C45" s="50" t="s">
        <v>74</v>
      </c>
      <c r="D45" s="51" t="s">
        <v>223</v>
      </c>
      <c r="E45" s="52">
        <v>599.87</v>
      </c>
      <c r="F45" s="52">
        <v>0</v>
      </c>
      <c r="G45" s="52"/>
      <c r="H45" s="52"/>
      <c r="I45" s="52"/>
      <c r="J45" s="52">
        <v>589.87</v>
      </c>
      <c r="K45" s="52"/>
      <c r="L45" s="52">
        <v>10</v>
      </c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</row>
    <row r="46" spans="1:36" s="53" customFormat="1" x14ac:dyDescent="0.25">
      <c r="A46" s="49">
        <v>44075</v>
      </c>
      <c r="B46" s="50" t="s">
        <v>226</v>
      </c>
      <c r="C46" s="50" t="s">
        <v>227</v>
      </c>
      <c r="D46" s="51" t="s">
        <v>222</v>
      </c>
      <c r="E46" s="52">
        <v>1975</v>
      </c>
      <c r="F46" s="52">
        <v>0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>
        <v>1975</v>
      </c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36" s="53" customFormat="1" x14ac:dyDescent="0.25">
      <c r="A47" s="49">
        <v>44075</v>
      </c>
      <c r="B47" s="50" t="s">
        <v>183</v>
      </c>
      <c r="C47" s="50" t="s">
        <v>184</v>
      </c>
      <c r="D47" s="51" t="s">
        <v>224</v>
      </c>
      <c r="E47" s="52">
        <v>60</v>
      </c>
      <c r="F47" s="52">
        <v>0</v>
      </c>
      <c r="G47" s="52"/>
      <c r="H47" s="52"/>
      <c r="I47" s="52"/>
      <c r="J47" s="52"/>
      <c r="K47" s="52"/>
      <c r="L47" s="52"/>
      <c r="M47" s="52"/>
      <c r="N47" s="52"/>
      <c r="O47" s="52"/>
      <c r="P47" s="52">
        <v>30</v>
      </c>
      <c r="Q47" s="52">
        <v>30</v>
      </c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</row>
    <row r="48" spans="1:36" s="53" customFormat="1" x14ac:dyDescent="0.25">
      <c r="A48" s="49">
        <v>44075</v>
      </c>
      <c r="B48" s="50" t="s">
        <v>73</v>
      </c>
      <c r="C48" s="50" t="s">
        <v>228</v>
      </c>
      <c r="D48" s="51" t="s">
        <v>225</v>
      </c>
      <c r="E48" s="52">
        <v>72.849999999999994</v>
      </c>
      <c r="F48" s="52">
        <v>0</v>
      </c>
      <c r="G48" s="52"/>
      <c r="H48" s="52"/>
      <c r="I48" s="52"/>
      <c r="J48" s="52">
        <v>72.849999999999994</v>
      </c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</row>
    <row r="49" spans="1:36" s="53" customFormat="1" x14ac:dyDescent="0.25">
      <c r="A49" s="49">
        <v>44075</v>
      </c>
      <c r="B49" s="50" t="s">
        <v>158</v>
      </c>
      <c r="C49" s="50" t="s">
        <v>77</v>
      </c>
      <c r="D49" s="51" t="s">
        <v>229</v>
      </c>
      <c r="E49" s="52">
        <v>397.2</v>
      </c>
      <c r="F49" s="52">
        <v>0</v>
      </c>
      <c r="G49" s="52"/>
      <c r="H49" s="52"/>
      <c r="I49" s="52"/>
      <c r="J49" s="52">
        <v>396.8</v>
      </c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>
        <v>0.4</v>
      </c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</row>
    <row r="50" spans="1:36" s="53" customFormat="1" x14ac:dyDescent="0.25">
      <c r="A50" s="49">
        <v>44075</v>
      </c>
      <c r="B50" s="50" t="s">
        <v>230</v>
      </c>
      <c r="C50" s="50" t="s">
        <v>231</v>
      </c>
      <c r="D50" s="51" t="s">
        <v>232</v>
      </c>
      <c r="E50" s="52">
        <v>227.4</v>
      </c>
      <c r="F50" s="52">
        <v>37.9</v>
      </c>
      <c r="G50" s="52"/>
      <c r="H50" s="52"/>
      <c r="I50" s="52"/>
      <c r="J50" s="52"/>
      <c r="K50" s="52"/>
      <c r="L50" s="52"/>
      <c r="M50" s="52"/>
      <c r="N50" s="52"/>
      <c r="O50" s="52"/>
      <c r="P50" s="52">
        <v>189.5</v>
      </c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</row>
    <row r="51" spans="1:36" s="53" customFormat="1" x14ac:dyDescent="0.25">
      <c r="A51" s="49">
        <v>44089</v>
      </c>
      <c r="B51" s="50" t="s">
        <v>152</v>
      </c>
      <c r="C51" s="50" t="s">
        <v>153</v>
      </c>
      <c r="D51" s="51" t="s">
        <v>155</v>
      </c>
      <c r="E51" s="52">
        <v>26.94</v>
      </c>
      <c r="F51" s="52">
        <v>1.28</v>
      </c>
      <c r="G51" s="52"/>
      <c r="H51" s="52"/>
      <c r="I51" s="52">
        <v>25.66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</row>
    <row r="52" spans="1:36" s="53" customFormat="1" x14ac:dyDescent="0.25">
      <c r="A52" s="49">
        <v>44102</v>
      </c>
      <c r="B52" s="50" t="s">
        <v>218</v>
      </c>
      <c r="C52" s="50" t="s">
        <v>254</v>
      </c>
      <c r="D52" s="51" t="s">
        <v>155</v>
      </c>
      <c r="E52" s="52">
        <v>26.34</v>
      </c>
      <c r="F52" s="52">
        <f>26.34/6</f>
        <v>4.3899999999999997</v>
      </c>
      <c r="G52" s="52"/>
      <c r="H52" s="52"/>
      <c r="I52" s="52"/>
      <c r="J52" s="52"/>
      <c r="K52" s="52"/>
      <c r="L52" s="52">
        <f>E52-F52</f>
        <v>21.95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</row>
    <row r="53" spans="1:36" s="53" customFormat="1" x14ac:dyDescent="0.25">
      <c r="A53" s="49"/>
      <c r="B53" s="50" t="s">
        <v>156</v>
      </c>
      <c r="C53" s="50"/>
      <c r="D53" s="51" t="s">
        <v>235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</row>
    <row r="54" spans="1:36" s="53" customFormat="1" x14ac:dyDescent="0.25">
      <c r="A54" s="49"/>
      <c r="B54" s="50" t="s">
        <v>156</v>
      </c>
      <c r="C54" s="50"/>
      <c r="D54" s="51" t="s">
        <v>236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</row>
    <row r="55" spans="1:36" s="53" customFormat="1" x14ac:dyDescent="0.25">
      <c r="A55" s="49">
        <v>44105</v>
      </c>
      <c r="B55" s="50" t="s">
        <v>237</v>
      </c>
      <c r="C55" s="50" t="s">
        <v>238</v>
      </c>
      <c r="D55" s="51" t="s">
        <v>239</v>
      </c>
      <c r="E55" s="52">
        <v>55197.56</v>
      </c>
      <c r="F55" s="52">
        <v>9199.59</v>
      </c>
      <c r="G55" s="52">
        <v>45997.97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</row>
    <row r="56" spans="1:36" s="53" customFormat="1" x14ac:dyDescent="0.25">
      <c r="A56" s="49">
        <v>44105</v>
      </c>
      <c r="B56" s="50" t="s">
        <v>242</v>
      </c>
      <c r="C56" s="50" t="s">
        <v>243</v>
      </c>
      <c r="D56" s="51" t="s">
        <v>244</v>
      </c>
      <c r="E56" s="52">
        <v>55</v>
      </c>
      <c r="F56" s="52">
        <v>0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>
        <v>55</v>
      </c>
      <c r="AF56" s="52"/>
      <c r="AG56" s="52"/>
      <c r="AH56" s="52"/>
      <c r="AI56" s="52"/>
      <c r="AJ56" s="52"/>
    </row>
    <row r="57" spans="1:36" s="53" customFormat="1" x14ac:dyDescent="0.25">
      <c r="A57" s="49">
        <v>44105</v>
      </c>
      <c r="B57" s="50" t="s">
        <v>245</v>
      </c>
      <c r="C57" s="50" t="s">
        <v>246</v>
      </c>
      <c r="D57" s="51" t="s">
        <v>247</v>
      </c>
      <c r="E57" s="52">
        <v>200</v>
      </c>
      <c r="F57" s="52">
        <v>0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>
        <v>200</v>
      </c>
      <c r="AG57" s="52"/>
      <c r="AH57" s="52"/>
      <c r="AI57" s="52"/>
      <c r="AJ57" s="52"/>
    </row>
    <row r="58" spans="1:36" s="53" customFormat="1" x14ac:dyDescent="0.25">
      <c r="A58" s="49">
        <v>44105</v>
      </c>
      <c r="B58" s="50" t="s">
        <v>73</v>
      </c>
      <c r="C58" s="50" t="s">
        <v>74</v>
      </c>
      <c r="D58" s="51" t="s">
        <v>249</v>
      </c>
      <c r="E58" s="52">
        <v>631.91</v>
      </c>
      <c r="F58" s="52">
        <v>0</v>
      </c>
      <c r="G58" s="52"/>
      <c r="H58" s="52"/>
      <c r="I58" s="52"/>
      <c r="J58" s="52">
        <v>606.30999999999995</v>
      </c>
      <c r="K58" s="52"/>
      <c r="L58" s="52">
        <v>10</v>
      </c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>
        <v>15.6</v>
      </c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</row>
    <row r="59" spans="1:36" s="53" customFormat="1" x14ac:dyDescent="0.25">
      <c r="A59" s="49">
        <v>44105</v>
      </c>
      <c r="B59" s="50" t="s">
        <v>158</v>
      </c>
      <c r="C59" s="50" t="s">
        <v>77</v>
      </c>
      <c r="D59" s="51" t="s">
        <v>250</v>
      </c>
      <c r="E59" s="52">
        <v>359.35</v>
      </c>
      <c r="F59" s="52">
        <v>0</v>
      </c>
      <c r="G59" s="52"/>
      <c r="H59" s="52"/>
      <c r="I59" s="52"/>
      <c r="J59" s="52">
        <v>359.35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</row>
    <row r="60" spans="1:36" s="53" customFormat="1" x14ac:dyDescent="0.25">
      <c r="A60" s="49">
        <v>44119</v>
      </c>
      <c r="B60" s="50" t="s">
        <v>152</v>
      </c>
      <c r="C60" s="50" t="s">
        <v>153</v>
      </c>
      <c r="D60" s="51" t="s">
        <v>155</v>
      </c>
      <c r="E60" s="52">
        <v>8.7899999999999991</v>
      </c>
      <c r="F60" s="52">
        <v>0.42</v>
      </c>
      <c r="G60" s="52"/>
      <c r="H60" s="52"/>
      <c r="I60" s="52">
        <v>8.3699999999999992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</row>
    <row r="61" spans="1:36" s="53" customFormat="1" x14ac:dyDescent="0.25">
      <c r="A61" s="49">
        <v>44128</v>
      </c>
      <c r="B61" s="50" t="s">
        <v>60</v>
      </c>
      <c r="C61" s="50" t="s">
        <v>141</v>
      </c>
      <c r="D61" s="51" t="s">
        <v>252</v>
      </c>
      <c r="E61" s="52">
        <v>2538</v>
      </c>
      <c r="F61" s="52">
        <f>121.6+90.2+150.4+60.8</f>
        <v>423.00000000000006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>
        <f>E61-F61</f>
        <v>2115</v>
      </c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</row>
    <row r="62" spans="1:36" s="53" customFormat="1" x14ac:dyDescent="0.25">
      <c r="A62" s="49">
        <v>44128</v>
      </c>
      <c r="B62" s="50" t="s">
        <v>218</v>
      </c>
      <c r="C62" s="50" t="s">
        <v>254</v>
      </c>
      <c r="D62" s="51" t="s">
        <v>155</v>
      </c>
      <c r="E62" s="52">
        <v>31.14</v>
      </c>
      <c r="F62" s="52">
        <v>5.19</v>
      </c>
      <c r="G62" s="52"/>
      <c r="H62" s="52"/>
      <c r="I62" s="52"/>
      <c r="J62" s="52"/>
      <c r="K62" s="52"/>
      <c r="L62" s="52">
        <v>25.95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</row>
    <row r="63" spans="1:36" s="53" customFormat="1" x14ac:dyDescent="0.25">
      <c r="A63" s="49">
        <v>44128</v>
      </c>
      <c r="B63" s="50" t="s">
        <v>73</v>
      </c>
      <c r="C63" s="50" t="s">
        <v>256</v>
      </c>
      <c r="D63" s="51" t="s">
        <v>257</v>
      </c>
      <c r="E63" s="52">
        <v>616.51</v>
      </c>
      <c r="F63" s="52">
        <v>0</v>
      </c>
      <c r="G63" s="52"/>
      <c r="H63" s="52"/>
      <c r="I63" s="52"/>
      <c r="J63" s="52">
        <v>606.51</v>
      </c>
      <c r="K63" s="52"/>
      <c r="L63" s="52">
        <v>10</v>
      </c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</row>
    <row r="64" spans="1:36" s="53" customFormat="1" x14ac:dyDescent="0.25">
      <c r="A64" s="49">
        <v>44136</v>
      </c>
      <c r="B64" s="50" t="s">
        <v>158</v>
      </c>
      <c r="C64" s="50" t="s">
        <v>77</v>
      </c>
      <c r="D64" s="51" t="s">
        <v>258</v>
      </c>
      <c r="E64" s="52">
        <v>322.39999999999998</v>
      </c>
      <c r="F64" s="52">
        <v>0</v>
      </c>
      <c r="G64" s="52"/>
      <c r="H64" s="52"/>
      <c r="I64" s="52"/>
      <c r="J64" s="52">
        <v>322.39999999999998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</row>
    <row r="65" spans="1:36" s="53" customFormat="1" x14ac:dyDescent="0.25">
      <c r="A65" s="49">
        <v>44128</v>
      </c>
      <c r="B65" s="50" t="s">
        <v>280</v>
      </c>
      <c r="C65" s="50"/>
      <c r="D65" s="51" t="s">
        <v>259</v>
      </c>
      <c r="E65" s="52">
        <v>30</v>
      </c>
      <c r="F65" s="52">
        <v>0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>
        <v>30</v>
      </c>
      <c r="AH65" s="52"/>
      <c r="AI65" s="52"/>
      <c r="AJ65" s="52"/>
    </row>
    <row r="66" spans="1:36" s="53" customFormat="1" x14ac:dyDescent="0.25">
      <c r="A66" s="49">
        <v>44143</v>
      </c>
      <c r="B66" s="50" t="s">
        <v>156</v>
      </c>
      <c r="C66" s="50"/>
      <c r="D66" s="51" t="s">
        <v>260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</row>
    <row r="67" spans="1:36" s="53" customFormat="1" x14ac:dyDescent="0.25">
      <c r="A67" s="49">
        <v>44143</v>
      </c>
      <c r="B67" s="50" t="s">
        <v>261</v>
      </c>
      <c r="C67" s="50" t="s">
        <v>262</v>
      </c>
      <c r="D67" s="51" t="s">
        <v>263</v>
      </c>
      <c r="E67" s="52">
        <v>138</v>
      </c>
      <c r="F67" s="52">
        <v>23</v>
      </c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>
        <v>115</v>
      </c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</row>
    <row r="68" spans="1:36" s="53" customFormat="1" x14ac:dyDescent="0.25">
      <c r="A68" s="49">
        <v>44143</v>
      </c>
      <c r="B68" s="50" t="s">
        <v>70</v>
      </c>
      <c r="C68" s="50" t="s">
        <v>264</v>
      </c>
      <c r="D68" s="51" t="s">
        <v>265</v>
      </c>
      <c r="E68" s="52">
        <v>60</v>
      </c>
      <c r="F68" s="52">
        <v>10</v>
      </c>
      <c r="G68" s="52"/>
      <c r="H68" s="52">
        <v>50</v>
      </c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</row>
    <row r="69" spans="1:36" s="53" customFormat="1" x14ac:dyDescent="0.25">
      <c r="A69" s="49"/>
      <c r="B69" s="50" t="s">
        <v>156</v>
      </c>
      <c r="C69" s="50"/>
      <c r="D69" s="51" t="s">
        <v>281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</row>
    <row r="70" spans="1:36" s="53" customFormat="1" x14ac:dyDescent="0.25">
      <c r="A70" s="49">
        <v>44151</v>
      </c>
      <c r="B70" s="50" t="s">
        <v>152</v>
      </c>
      <c r="C70" s="50" t="s">
        <v>153</v>
      </c>
      <c r="D70" s="51" t="s">
        <v>155</v>
      </c>
      <c r="E70" s="52">
        <v>9.08</v>
      </c>
      <c r="F70" s="52">
        <v>0.43</v>
      </c>
      <c r="G70" s="52"/>
      <c r="H70" s="52"/>
      <c r="I70" s="52">
        <v>8.65</v>
      </c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</row>
    <row r="71" spans="1:36" s="53" customFormat="1" x14ac:dyDescent="0.25">
      <c r="A71" s="49"/>
      <c r="B71" s="50" t="s">
        <v>237</v>
      </c>
      <c r="C71" s="50" t="s">
        <v>238</v>
      </c>
      <c r="D71" s="51" t="s">
        <v>279</v>
      </c>
      <c r="E71" s="52">
        <v>55197.56</v>
      </c>
      <c r="F71" s="52">
        <v>9199.59</v>
      </c>
      <c r="G71" s="52">
        <v>45997.97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</row>
    <row r="72" spans="1:36" s="53" customFormat="1" x14ac:dyDescent="0.25">
      <c r="A72" s="49"/>
      <c r="B72" s="50" t="s">
        <v>156</v>
      </c>
      <c r="C72" s="50"/>
      <c r="D72" s="51" t="s">
        <v>268</v>
      </c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</row>
    <row r="73" spans="1:36" s="53" customFormat="1" x14ac:dyDescent="0.25">
      <c r="A73" s="49">
        <v>44161</v>
      </c>
      <c r="B73" s="50" t="s">
        <v>218</v>
      </c>
      <c r="C73" s="50" t="s">
        <v>254</v>
      </c>
      <c r="D73" s="51" t="s">
        <v>155</v>
      </c>
      <c r="E73" s="52">
        <v>31.14</v>
      </c>
      <c r="F73" s="52">
        <v>0</v>
      </c>
      <c r="G73" s="52"/>
      <c r="H73" s="52"/>
      <c r="I73" s="52"/>
      <c r="J73" s="52"/>
      <c r="K73" s="52"/>
      <c r="L73" s="52">
        <v>31.14</v>
      </c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</row>
    <row r="74" spans="1:36" s="53" customFormat="1" x14ac:dyDescent="0.25">
      <c r="A74" s="49">
        <v>44166</v>
      </c>
      <c r="B74" s="50" t="s">
        <v>73</v>
      </c>
      <c r="C74" s="50" t="s">
        <v>74</v>
      </c>
      <c r="D74" s="51" t="s">
        <v>282</v>
      </c>
      <c r="E74" s="52">
        <v>679.07</v>
      </c>
      <c r="F74" s="52">
        <v>0</v>
      </c>
      <c r="G74" s="52"/>
      <c r="H74" s="52"/>
      <c r="I74" s="52"/>
      <c r="J74" s="52">
        <v>606.30999999999995</v>
      </c>
      <c r="K74" s="52"/>
      <c r="L74" s="52">
        <v>10</v>
      </c>
      <c r="M74" s="52"/>
      <c r="N74" s="52">
        <v>50</v>
      </c>
      <c r="O74" s="52"/>
      <c r="P74" s="52"/>
      <c r="Q74" s="52">
        <v>12.76</v>
      </c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</row>
    <row r="75" spans="1:36" s="53" customFormat="1" x14ac:dyDescent="0.25">
      <c r="A75" s="49"/>
      <c r="B75" s="50" t="s">
        <v>156</v>
      </c>
      <c r="C75" s="50"/>
      <c r="D75" s="51" t="s">
        <v>294</v>
      </c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</row>
    <row r="76" spans="1:36" s="53" customFormat="1" x14ac:dyDescent="0.25">
      <c r="A76" s="49">
        <v>44172</v>
      </c>
      <c r="B76" s="50" t="s">
        <v>237</v>
      </c>
      <c r="C76" s="50" t="s">
        <v>238</v>
      </c>
      <c r="D76" s="51" t="s">
        <v>283</v>
      </c>
      <c r="E76" s="52">
        <v>30000</v>
      </c>
      <c r="F76" s="52">
        <v>0</v>
      </c>
      <c r="G76" s="52">
        <v>30000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</row>
    <row r="77" spans="1:36" s="53" customFormat="1" x14ac:dyDescent="0.25">
      <c r="A77" s="49">
        <v>44187</v>
      </c>
      <c r="B77" s="50" t="s">
        <v>10</v>
      </c>
      <c r="C77" s="50" t="s">
        <v>284</v>
      </c>
      <c r="D77" s="51" t="s">
        <v>283</v>
      </c>
      <c r="E77" s="52">
        <v>40</v>
      </c>
      <c r="F77" s="52">
        <v>0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>
        <v>40</v>
      </c>
      <c r="AD77" s="52"/>
      <c r="AE77" s="52"/>
      <c r="AF77" s="52"/>
      <c r="AG77" s="52"/>
      <c r="AH77" s="52"/>
      <c r="AI77" s="52"/>
      <c r="AJ77" s="52"/>
    </row>
    <row r="78" spans="1:36" s="53" customFormat="1" x14ac:dyDescent="0.25">
      <c r="A78" s="49">
        <v>44172</v>
      </c>
      <c r="B78" s="50" t="s">
        <v>158</v>
      </c>
      <c r="C78" s="50" t="s">
        <v>292</v>
      </c>
      <c r="D78" s="51" t="s">
        <v>293</v>
      </c>
      <c r="E78" s="52">
        <v>378.2</v>
      </c>
      <c r="F78" s="52">
        <v>0</v>
      </c>
      <c r="G78" s="52"/>
      <c r="H78" s="52"/>
      <c r="I78" s="52"/>
      <c r="J78" s="52">
        <v>378.2</v>
      </c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</row>
    <row r="79" spans="1:36" s="53" customFormat="1" x14ac:dyDescent="0.25">
      <c r="A79" s="49">
        <v>44172</v>
      </c>
      <c r="B79" s="50" t="s">
        <v>267</v>
      </c>
      <c r="C79" s="50" t="s">
        <v>238</v>
      </c>
      <c r="D79" s="51" t="s">
        <v>285</v>
      </c>
      <c r="E79" s="52">
        <v>145</v>
      </c>
      <c r="F79" s="52">
        <v>0</v>
      </c>
      <c r="G79" s="52">
        <v>145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</row>
    <row r="80" spans="1:36" s="53" customFormat="1" x14ac:dyDescent="0.25">
      <c r="A80" s="49">
        <v>44172</v>
      </c>
      <c r="B80" s="50" t="s">
        <v>269</v>
      </c>
      <c r="C80" s="50" t="s">
        <v>351</v>
      </c>
      <c r="D80" s="51" t="s">
        <v>286</v>
      </c>
      <c r="E80" s="52">
        <v>933.46</v>
      </c>
      <c r="F80" s="52">
        <v>155.58000000000001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>
        <v>777.88</v>
      </c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</row>
    <row r="81" spans="1:36" s="53" customFormat="1" x14ac:dyDescent="0.25">
      <c r="A81" s="49">
        <v>44172</v>
      </c>
      <c r="B81" s="50" t="s">
        <v>270</v>
      </c>
      <c r="C81" s="50" t="s">
        <v>271</v>
      </c>
      <c r="D81" s="51" t="s">
        <v>287</v>
      </c>
      <c r="E81" s="52">
        <v>1605.6</v>
      </c>
      <c r="F81" s="52">
        <v>267.60000000000002</v>
      </c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>
        <v>1338</v>
      </c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</row>
    <row r="82" spans="1:36" s="53" customFormat="1" x14ac:dyDescent="0.25">
      <c r="A82" s="49">
        <v>44172</v>
      </c>
      <c r="B82" s="50" t="s">
        <v>60</v>
      </c>
      <c r="C82" s="50" t="s">
        <v>141</v>
      </c>
      <c r="D82" s="51" t="s">
        <v>288</v>
      </c>
      <c r="E82" s="52">
        <v>729.6</v>
      </c>
      <c r="F82" s="52">
        <v>121.6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>
        <v>608</v>
      </c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</row>
    <row r="83" spans="1:36" s="53" customFormat="1" x14ac:dyDescent="0.25">
      <c r="A83" s="49">
        <v>44172</v>
      </c>
      <c r="B83" s="50" t="s">
        <v>272</v>
      </c>
      <c r="C83" s="50" t="s">
        <v>273</v>
      </c>
      <c r="D83" s="51" t="s">
        <v>289</v>
      </c>
      <c r="E83" s="52">
        <v>60</v>
      </c>
      <c r="F83" s="52">
        <v>0</v>
      </c>
      <c r="G83" s="52"/>
      <c r="H83" s="52"/>
      <c r="I83" s="52"/>
      <c r="J83" s="52"/>
      <c r="K83" s="52"/>
      <c r="L83" s="52"/>
      <c r="M83" s="52"/>
      <c r="N83" s="52"/>
      <c r="O83" s="52"/>
      <c r="P83" s="52">
        <v>30</v>
      </c>
      <c r="Q83" s="52">
        <v>30</v>
      </c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</row>
    <row r="84" spans="1:36" s="64" customFormat="1" x14ac:dyDescent="0.25">
      <c r="A84" s="72">
        <v>44172</v>
      </c>
      <c r="B84" s="64" t="s">
        <v>290</v>
      </c>
      <c r="C84" s="64" t="s">
        <v>291</v>
      </c>
      <c r="D84" s="46">
        <v>455</v>
      </c>
      <c r="E84" s="45">
        <v>159.66999999999999</v>
      </c>
      <c r="F84" s="45">
        <f>11.08+1.87</f>
        <v>12.95</v>
      </c>
      <c r="G84" s="45"/>
      <c r="H84" s="45"/>
      <c r="I84" s="45"/>
      <c r="J84" s="45"/>
      <c r="K84" s="45"/>
      <c r="L84" s="45"/>
      <c r="M84" s="45"/>
      <c r="N84" s="45"/>
      <c r="O84" s="46"/>
      <c r="P84" s="46"/>
      <c r="Q84" s="45">
        <f>E84-F84</f>
        <v>146.72</v>
      </c>
    </row>
    <row r="85" spans="1:36" s="7" customFormat="1" x14ac:dyDescent="0.25">
      <c r="A85" s="77">
        <v>44182</v>
      </c>
      <c r="B85" s="7" t="s">
        <v>299</v>
      </c>
      <c r="C85" s="7" t="s">
        <v>153</v>
      </c>
      <c r="D85" s="47" t="s">
        <v>155</v>
      </c>
      <c r="E85" s="78">
        <v>10.78</v>
      </c>
      <c r="F85" s="78">
        <v>0.51</v>
      </c>
      <c r="G85" s="78"/>
      <c r="H85" s="78"/>
      <c r="I85" s="78">
        <v>10.27</v>
      </c>
      <c r="J85" s="78"/>
      <c r="K85" s="78"/>
      <c r="L85" s="78"/>
      <c r="M85" s="78"/>
      <c r="N85" s="78"/>
      <c r="O85" s="47"/>
      <c r="P85" s="47"/>
      <c r="Q85" s="78"/>
    </row>
    <row r="86" spans="1:36" s="53" customFormat="1" x14ac:dyDescent="0.25">
      <c r="A86" s="49">
        <v>44187</v>
      </c>
      <c r="B86" s="50" t="s">
        <v>237</v>
      </c>
      <c r="C86" s="50" t="s">
        <v>238</v>
      </c>
      <c r="D86" s="51" t="s">
        <v>283</v>
      </c>
      <c r="E86" s="52">
        <v>22214.35</v>
      </c>
      <c r="F86" s="52">
        <v>0</v>
      </c>
      <c r="G86" s="52">
        <v>22214.35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</row>
    <row r="87" spans="1:36" s="53" customFormat="1" x14ac:dyDescent="0.25">
      <c r="A87" s="49">
        <v>44187</v>
      </c>
      <c r="B87" s="50" t="s">
        <v>10</v>
      </c>
      <c r="C87" s="50" t="s">
        <v>284</v>
      </c>
      <c r="D87" s="51" t="s">
        <v>283</v>
      </c>
      <c r="E87" s="52">
        <v>30</v>
      </c>
      <c r="F87" s="52">
        <v>0</v>
      </c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>
        <v>30</v>
      </c>
      <c r="AD87" s="52"/>
      <c r="AE87" s="52"/>
      <c r="AF87" s="52"/>
      <c r="AG87" s="52"/>
      <c r="AH87" s="52"/>
      <c r="AI87" s="52"/>
      <c r="AJ87" s="52"/>
    </row>
    <row r="88" spans="1:36" s="53" customFormat="1" x14ac:dyDescent="0.25">
      <c r="A88" s="49">
        <v>44195</v>
      </c>
      <c r="B88" s="50" t="s">
        <v>218</v>
      </c>
      <c r="C88" s="50" t="s">
        <v>254</v>
      </c>
      <c r="D88" s="51" t="s">
        <v>155</v>
      </c>
      <c r="E88" s="52">
        <v>35.94</v>
      </c>
      <c r="F88" s="52">
        <v>0</v>
      </c>
      <c r="G88" s="52"/>
      <c r="H88" s="52"/>
      <c r="I88" s="52"/>
      <c r="J88" s="52"/>
      <c r="K88" s="52"/>
      <c r="L88" s="52">
        <v>35.94</v>
      </c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</row>
    <row r="89" spans="1:36" s="53" customFormat="1" x14ac:dyDescent="0.25">
      <c r="A89" s="49">
        <v>44196</v>
      </c>
      <c r="B89" s="50" t="s">
        <v>295</v>
      </c>
      <c r="C89" s="50" t="s">
        <v>296</v>
      </c>
      <c r="D89" s="51" t="s">
        <v>297</v>
      </c>
      <c r="E89" s="52">
        <v>360</v>
      </c>
      <c r="F89" s="52">
        <v>60</v>
      </c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>
        <v>300</v>
      </c>
    </row>
    <row r="90" spans="1:36" s="53" customFormat="1" x14ac:dyDescent="0.25">
      <c r="A90" s="49">
        <v>44200</v>
      </c>
      <c r="B90" s="50" t="s">
        <v>73</v>
      </c>
      <c r="C90" s="50" t="s">
        <v>74</v>
      </c>
      <c r="D90" s="51" t="s">
        <v>300</v>
      </c>
      <c r="E90" s="52">
        <v>616.30999999999995</v>
      </c>
      <c r="F90" s="52">
        <v>0</v>
      </c>
      <c r="G90" s="52"/>
      <c r="H90" s="52"/>
      <c r="I90" s="52"/>
      <c r="J90" s="52">
        <v>606.30999999999995</v>
      </c>
      <c r="K90" s="52"/>
      <c r="L90" s="52">
        <v>10</v>
      </c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</row>
    <row r="91" spans="1:36" s="53" customFormat="1" x14ac:dyDescent="0.25">
      <c r="A91" s="49">
        <v>44200</v>
      </c>
      <c r="B91" s="50" t="s">
        <v>266</v>
      </c>
      <c r="C91" s="50" t="s">
        <v>153</v>
      </c>
      <c r="D91" s="51" t="s">
        <v>155</v>
      </c>
      <c r="E91" s="52">
        <v>18.36</v>
      </c>
      <c r="F91" s="52">
        <v>0.87</v>
      </c>
      <c r="G91" s="52"/>
      <c r="H91" s="52"/>
      <c r="I91" s="52">
        <v>17.489999999999998</v>
      </c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</row>
    <row r="92" spans="1:36" s="53" customFormat="1" x14ac:dyDescent="0.25">
      <c r="A92" s="49">
        <v>44200</v>
      </c>
      <c r="B92" s="50" t="s">
        <v>302</v>
      </c>
      <c r="C92" s="50" t="s">
        <v>303</v>
      </c>
      <c r="D92" s="51" t="s">
        <v>301</v>
      </c>
      <c r="E92" s="52">
        <v>60</v>
      </c>
      <c r="F92" s="52">
        <v>0</v>
      </c>
      <c r="G92" s="52"/>
      <c r="H92" s="52"/>
      <c r="I92" s="52"/>
      <c r="J92" s="52"/>
      <c r="K92" s="52"/>
      <c r="L92" s="52"/>
      <c r="M92" s="52"/>
      <c r="N92" s="52"/>
      <c r="O92" s="52"/>
      <c r="P92" s="52">
        <v>30</v>
      </c>
      <c r="Q92" s="52">
        <v>30</v>
      </c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</row>
    <row r="93" spans="1:36" s="53" customFormat="1" x14ac:dyDescent="0.25">
      <c r="A93" s="49">
        <v>44200</v>
      </c>
      <c r="B93" s="50" t="s">
        <v>290</v>
      </c>
      <c r="C93" s="50" t="s">
        <v>31</v>
      </c>
      <c r="D93" s="51" t="s">
        <v>304</v>
      </c>
      <c r="E93" s="52">
        <v>145.99</v>
      </c>
      <c r="F93" s="52">
        <f>5.36+11.64</f>
        <v>17</v>
      </c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>
        <f>E93-F93</f>
        <v>128.99</v>
      </c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</row>
    <row r="94" spans="1:36" s="53" customFormat="1" x14ac:dyDescent="0.25">
      <c r="A94" s="49">
        <v>44200</v>
      </c>
      <c r="B94" s="50" t="s">
        <v>158</v>
      </c>
      <c r="C94" s="50" t="s">
        <v>292</v>
      </c>
      <c r="D94" s="51" t="s">
        <v>305</v>
      </c>
      <c r="E94" s="52">
        <v>344.98</v>
      </c>
      <c r="F94" s="52">
        <v>0</v>
      </c>
      <c r="G94" s="52"/>
      <c r="H94" s="52"/>
      <c r="I94" s="52"/>
      <c r="J94" s="52">
        <v>344.98</v>
      </c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</row>
    <row r="95" spans="1:36" s="80" customFormat="1" x14ac:dyDescent="0.25">
      <c r="A95" s="79">
        <v>44222</v>
      </c>
      <c r="B95" s="80" t="s">
        <v>218</v>
      </c>
      <c r="C95" s="80" t="s">
        <v>254</v>
      </c>
      <c r="D95" s="53" t="s">
        <v>155</v>
      </c>
      <c r="E95" s="52">
        <v>31.14</v>
      </c>
      <c r="F95" s="70">
        <v>0</v>
      </c>
      <c r="G95" s="70"/>
      <c r="H95" s="70"/>
      <c r="I95" s="70"/>
      <c r="J95" s="70"/>
      <c r="K95" s="70"/>
      <c r="L95" s="70">
        <v>31.14</v>
      </c>
      <c r="M95" s="70"/>
      <c r="N95" s="70"/>
    </row>
    <row r="96" spans="1:36" s="80" customFormat="1" x14ac:dyDescent="0.25">
      <c r="A96" s="79">
        <v>44223</v>
      </c>
      <c r="B96" s="80" t="s">
        <v>306</v>
      </c>
      <c r="C96" s="80" t="s">
        <v>315</v>
      </c>
      <c r="D96" s="53">
        <v>462</v>
      </c>
      <c r="E96" s="52">
        <v>2376</v>
      </c>
      <c r="F96" s="70">
        <v>396</v>
      </c>
      <c r="G96" s="70">
        <v>1980</v>
      </c>
      <c r="H96" s="70"/>
      <c r="I96" s="70"/>
      <c r="J96" s="70"/>
      <c r="K96" s="70"/>
      <c r="L96" s="70"/>
      <c r="M96" s="70"/>
      <c r="N96" s="70"/>
    </row>
    <row r="97" spans="1:36" s="80" customFormat="1" x14ac:dyDescent="0.25">
      <c r="A97" s="79">
        <v>44223</v>
      </c>
      <c r="B97" s="80" t="s">
        <v>307</v>
      </c>
      <c r="C97" s="80" t="s">
        <v>316</v>
      </c>
      <c r="D97" s="53">
        <v>463</v>
      </c>
      <c r="E97" s="52">
        <v>293</v>
      </c>
      <c r="F97" s="70">
        <v>48.83</v>
      </c>
      <c r="G97" s="70"/>
      <c r="H97" s="70"/>
      <c r="I97" s="70"/>
      <c r="J97" s="70"/>
      <c r="K97" s="70"/>
      <c r="L97" s="70"/>
      <c r="M97" s="70"/>
      <c r="N97" s="70"/>
      <c r="Q97" s="80">
        <v>244.17</v>
      </c>
    </row>
    <row r="98" spans="1:36" s="80" customFormat="1" x14ac:dyDescent="0.25">
      <c r="A98" s="79">
        <v>44223</v>
      </c>
      <c r="B98" s="80" t="s">
        <v>208</v>
      </c>
      <c r="C98" s="80" t="s">
        <v>317</v>
      </c>
      <c r="D98" s="53">
        <v>464</v>
      </c>
      <c r="E98" s="52">
        <v>228</v>
      </c>
      <c r="F98" s="70">
        <v>38</v>
      </c>
      <c r="G98" s="70"/>
      <c r="H98" s="70"/>
      <c r="I98" s="70"/>
      <c r="J98" s="70"/>
      <c r="K98" s="70"/>
      <c r="L98" s="70"/>
      <c r="M98" s="70"/>
      <c r="N98" s="70"/>
      <c r="AA98" s="80">
        <v>190</v>
      </c>
    </row>
    <row r="99" spans="1:36" s="53" customFormat="1" x14ac:dyDescent="0.25">
      <c r="A99" s="49">
        <v>44231</v>
      </c>
      <c r="B99" s="50" t="s">
        <v>73</v>
      </c>
      <c r="C99" s="50" t="s">
        <v>74</v>
      </c>
      <c r="D99" s="51" t="s">
        <v>308</v>
      </c>
      <c r="E99" s="52">
        <v>616.51</v>
      </c>
      <c r="F99" s="52">
        <v>0</v>
      </c>
      <c r="G99" s="52"/>
      <c r="H99" s="52"/>
      <c r="I99" s="52"/>
      <c r="J99" s="52">
        <v>606.51</v>
      </c>
      <c r="K99" s="52"/>
      <c r="L99" s="52">
        <v>10</v>
      </c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</row>
    <row r="100" spans="1:36" s="53" customFormat="1" x14ac:dyDescent="0.25">
      <c r="A100" s="49">
        <v>44231</v>
      </c>
      <c r="B100" s="50" t="s">
        <v>158</v>
      </c>
      <c r="C100" s="50" t="s">
        <v>292</v>
      </c>
      <c r="D100" s="51" t="s">
        <v>309</v>
      </c>
      <c r="E100" s="52">
        <v>322.39999999999998</v>
      </c>
      <c r="F100" s="52">
        <v>0</v>
      </c>
      <c r="G100" s="52"/>
      <c r="H100" s="52"/>
      <c r="I100" s="52"/>
      <c r="J100" s="52">
        <v>322.39999999999998</v>
      </c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</row>
    <row r="101" spans="1:36" s="88" customFormat="1" x14ac:dyDescent="0.25">
      <c r="A101" s="84">
        <v>44231</v>
      </c>
      <c r="B101" s="85" t="s">
        <v>0</v>
      </c>
      <c r="C101" s="85" t="s">
        <v>311</v>
      </c>
      <c r="D101" s="86" t="s">
        <v>310</v>
      </c>
      <c r="E101" s="87">
        <v>200</v>
      </c>
      <c r="F101" s="87">
        <v>0</v>
      </c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>
        <v>200</v>
      </c>
      <c r="AI101" s="87"/>
      <c r="AJ101" s="87"/>
    </row>
    <row r="102" spans="1:36" s="53" customFormat="1" x14ac:dyDescent="0.25">
      <c r="A102" s="49">
        <v>44231</v>
      </c>
      <c r="B102" s="50" t="s">
        <v>312</v>
      </c>
      <c r="C102" s="50" t="s">
        <v>313</v>
      </c>
      <c r="D102" s="51" t="s">
        <v>314</v>
      </c>
      <c r="E102" s="52">
        <v>101.9</v>
      </c>
      <c r="F102" s="52">
        <v>0</v>
      </c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>
        <v>101.9</v>
      </c>
      <c r="AC102" s="52"/>
      <c r="AD102" s="52"/>
      <c r="AE102" s="52"/>
      <c r="AF102" s="52"/>
      <c r="AG102" s="52"/>
      <c r="AH102" s="52"/>
      <c r="AI102" s="52"/>
      <c r="AJ102" s="52"/>
    </row>
    <row r="103" spans="1:36" s="53" customFormat="1" x14ac:dyDescent="0.25">
      <c r="A103" s="49">
        <v>44242</v>
      </c>
      <c r="B103" s="50" t="s">
        <v>299</v>
      </c>
      <c r="C103" s="50" t="s">
        <v>153</v>
      </c>
      <c r="D103" s="51" t="s">
        <v>155</v>
      </c>
      <c r="E103" s="52">
        <v>31.72</v>
      </c>
      <c r="F103" s="52">
        <v>1.51</v>
      </c>
      <c r="G103" s="52"/>
      <c r="H103" s="52"/>
      <c r="I103" s="52">
        <v>30.21</v>
      </c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</row>
    <row r="104" spans="1:36" s="53" customFormat="1" x14ac:dyDescent="0.25">
      <c r="A104" s="49">
        <v>44253</v>
      </c>
      <c r="B104" s="50" t="s">
        <v>218</v>
      </c>
      <c r="C104" s="50" t="s">
        <v>254</v>
      </c>
      <c r="D104" s="51" t="s">
        <v>155</v>
      </c>
      <c r="E104" s="52">
        <v>31.14</v>
      </c>
      <c r="F104" s="52">
        <v>5.19</v>
      </c>
      <c r="G104" s="52"/>
      <c r="H104" s="52"/>
      <c r="I104" s="52"/>
      <c r="J104" s="52"/>
      <c r="K104" s="52"/>
      <c r="L104" s="52">
        <v>25.95</v>
      </c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</row>
    <row r="105" spans="1:36" s="57" customFormat="1" x14ac:dyDescent="0.25">
      <c r="A105" s="48">
        <v>44256</v>
      </c>
      <c r="B105" s="54" t="s">
        <v>320</v>
      </c>
      <c r="C105" s="54" t="s">
        <v>321</v>
      </c>
      <c r="D105" s="55" t="s">
        <v>322</v>
      </c>
      <c r="E105" s="56">
        <v>14.99</v>
      </c>
      <c r="F105" s="56">
        <v>0</v>
      </c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>
        <v>14.99</v>
      </c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</row>
    <row r="106" spans="1:36" s="53" customFormat="1" x14ac:dyDescent="0.25">
      <c r="A106" s="49">
        <v>44256</v>
      </c>
      <c r="B106" s="50" t="s">
        <v>20</v>
      </c>
      <c r="C106" s="50" t="s">
        <v>181</v>
      </c>
      <c r="D106" s="51" t="s">
        <v>323</v>
      </c>
      <c r="E106" s="52">
        <v>215.6</v>
      </c>
      <c r="F106" s="52">
        <v>0</v>
      </c>
      <c r="G106" s="52"/>
      <c r="H106" s="52"/>
      <c r="I106" s="52"/>
      <c r="J106" s="52"/>
      <c r="K106" s="52">
        <v>215.6</v>
      </c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</row>
    <row r="107" spans="1:36" s="53" customFormat="1" x14ac:dyDescent="0.25">
      <c r="A107" s="49"/>
      <c r="B107" s="50" t="s">
        <v>156</v>
      </c>
      <c r="C107" s="50"/>
      <c r="D107" s="51" t="s">
        <v>326</v>
      </c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</row>
    <row r="108" spans="1:36" s="53" customFormat="1" x14ac:dyDescent="0.25">
      <c r="A108" s="49">
        <v>44256</v>
      </c>
      <c r="B108" s="50" t="s">
        <v>324</v>
      </c>
      <c r="C108" s="50" t="s">
        <v>325</v>
      </c>
      <c r="D108" s="51" t="s">
        <v>328</v>
      </c>
      <c r="E108" s="52">
        <v>258.45999999999998</v>
      </c>
      <c r="F108" s="52">
        <v>43.08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>
        <v>215.38</v>
      </c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</row>
    <row r="109" spans="1:36" s="53" customFormat="1" x14ac:dyDescent="0.25">
      <c r="A109" s="49">
        <v>44256</v>
      </c>
      <c r="B109" s="50" t="s">
        <v>73</v>
      </c>
      <c r="C109" s="50" t="s">
        <v>74</v>
      </c>
      <c r="D109" s="51" t="s">
        <v>327</v>
      </c>
      <c r="E109" s="52">
        <v>616.30999999999995</v>
      </c>
      <c r="F109" s="52">
        <v>0</v>
      </c>
      <c r="G109" s="52"/>
      <c r="H109" s="52"/>
      <c r="I109" s="52"/>
      <c r="J109" s="52">
        <v>606.30999999999995</v>
      </c>
      <c r="K109" s="52"/>
      <c r="L109" s="52">
        <v>10</v>
      </c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</row>
    <row r="110" spans="1:36" s="53" customFormat="1" x14ac:dyDescent="0.25">
      <c r="A110" s="49">
        <v>44256</v>
      </c>
      <c r="B110" s="50" t="s">
        <v>73</v>
      </c>
      <c r="C110" s="50" t="s">
        <v>329</v>
      </c>
      <c r="D110" s="51" t="s">
        <v>330</v>
      </c>
      <c r="E110" s="52">
        <v>79.650000000000006</v>
      </c>
      <c r="F110" s="52">
        <v>0</v>
      </c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>
        <v>79.650000000000006</v>
      </c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</row>
    <row r="111" spans="1:36" s="53" customFormat="1" x14ac:dyDescent="0.25">
      <c r="A111" s="49">
        <v>44256</v>
      </c>
      <c r="B111" s="50" t="s">
        <v>158</v>
      </c>
      <c r="C111" s="50" t="s">
        <v>77</v>
      </c>
      <c r="D111" s="51" t="s">
        <v>331</v>
      </c>
      <c r="E111" s="52">
        <v>322.39999999999998</v>
      </c>
      <c r="F111" s="52">
        <v>0</v>
      </c>
      <c r="G111" s="52"/>
      <c r="H111" s="52"/>
      <c r="I111" s="52"/>
      <c r="J111" s="52">
        <v>322.39999999999998</v>
      </c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</row>
    <row r="112" spans="1:36" s="53" customFormat="1" x14ac:dyDescent="0.25">
      <c r="A112" s="49">
        <v>44256</v>
      </c>
      <c r="B112" s="50" t="s">
        <v>332</v>
      </c>
      <c r="C112" s="50" t="s">
        <v>333</v>
      </c>
      <c r="D112" s="51" t="s">
        <v>334</v>
      </c>
      <c r="E112" s="52">
        <v>180</v>
      </c>
      <c r="F112" s="52">
        <v>30</v>
      </c>
      <c r="G112" s="52"/>
      <c r="H112" s="52"/>
      <c r="I112" s="52"/>
      <c r="J112" s="52"/>
      <c r="K112" s="52"/>
      <c r="L112" s="52"/>
      <c r="M112" s="52"/>
      <c r="N112" s="52">
        <v>150</v>
      </c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</row>
    <row r="113" spans="1:36" s="53" customFormat="1" x14ac:dyDescent="0.25">
      <c r="A113" s="49">
        <v>44259</v>
      </c>
      <c r="B113" s="50" t="s">
        <v>336</v>
      </c>
      <c r="C113" s="50" t="s">
        <v>153</v>
      </c>
      <c r="D113" s="51" t="s">
        <v>155</v>
      </c>
      <c r="E113" s="52">
        <v>31.48</v>
      </c>
      <c r="F113" s="52">
        <v>1.5</v>
      </c>
      <c r="G113" s="52"/>
      <c r="H113" s="52"/>
      <c r="I113" s="52">
        <v>29.98</v>
      </c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</row>
    <row r="114" spans="1:36" s="53" customFormat="1" x14ac:dyDescent="0.25">
      <c r="A114" s="49">
        <v>44265</v>
      </c>
      <c r="B114" s="50" t="s">
        <v>218</v>
      </c>
      <c r="C114" s="50" t="s">
        <v>254</v>
      </c>
      <c r="D114" s="51" t="s">
        <v>155</v>
      </c>
      <c r="E114" s="52">
        <v>31.14</v>
      </c>
      <c r="F114" s="52">
        <v>5.19</v>
      </c>
      <c r="G114" s="52"/>
      <c r="H114" s="52"/>
      <c r="I114" s="52"/>
      <c r="J114" s="52"/>
      <c r="K114" s="52"/>
      <c r="L114" s="52">
        <v>25.95</v>
      </c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</row>
    <row r="115" spans="1:36" s="57" customFormat="1" x14ac:dyDescent="0.25">
      <c r="A115" s="48">
        <v>44284</v>
      </c>
      <c r="B115" s="54" t="s">
        <v>337</v>
      </c>
      <c r="C115" s="54" t="s">
        <v>338</v>
      </c>
      <c r="D115" s="55" t="s">
        <v>339</v>
      </c>
      <c r="E115" s="56">
        <v>2145</v>
      </c>
      <c r="F115" s="56">
        <v>0</v>
      </c>
      <c r="G115" s="56">
        <v>2145</v>
      </c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</row>
    <row r="116" spans="1:36" s="57" customFormat="1" x14ac:dyDescent="0.25">
      <c r="A116" s="48">
        <v>44284</v>
      </c>
      <c r="B116" s="54" t="s">
        <v>340</v>
      </c>
      <c r="C116" s="54" t="s">
        <v>341</v>
      </c>
      <c r="D116" s="55" t="s">
        <v>342</v>
      </c>
      <c r="E116" s="56">
        <v>45</v>
      </c>
      <c r="F116" s="56">
        <v>7.5</v>
      </c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>
        <v>37.5</v>
      </c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</row>
    <row r="117" spans="1:36" s="57" customFormat="1" x14ac:dyDescent="0.25">
      <c r="A117" s="48">
        <v>44284</v>
      </c>
      <c r="B117" s="54" t="s">
        <v>73</v>
      </c>
      <c r="C117" s="54" t="s">
        <v>206</v>
      </c>
      <c r="D117" s="55" t="s">
        <v>343</v>
      </c>
      <c r="E117" s="56">
        <v>152.13</v>
      </c>
      <c r="F117" s="56">
        <v>13.88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>
        <v>68.77</v>
      </c>
      <c r="R117" s="56">
        <f>34.48+35</f>
        <v>69.47999999999999</v>
      </c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</row>
    <row r="118" spans="1:36" ht="15.75" thickBot="1" x14ac:dyDescent="0.3">
      <c r="A118" s="23"/>
      <c r="B118" s="23"/>
      <c r="C118" s="23"/>
      <c r="E118" s="24">
        <f>SUM(E5:E117)</f>
        <v>203130.28000000006</v>
      </c>
      <c r="F118" s="24">
        <f t="shared" ref="F118:AJ118" si="0">SUM(F5:F117)</f>
        <v>21119.14</v>
      </c>
      <c r="G118" s="24">
        <f t="shared" si="0"/>
        <v>148480.29</v>
      </c>
      <c r="H118" s="24">
        <f t="shared" si="0"/>
        <v>556.76</v>
      </c>
      <c r="I118" s="24">
        <f t="shared" si="0"/>
        <v>156.29999999999998</v>
      </c>
      <c r="J118" s="24">
        <f t="shared" si="0"/>
        <v>11414.519999999999</v>
      </c>
      <c r="K118" s="24">
        <f t="shared" si="0"/>
        <v>335.4</v>
      </c>
      <c r="L118" s="24">
        <f t="shared" si="0"/>
        <v>371.10999999999996</v>
      </c>
      <c r="M118" s="24">
        <f t="shared" si="0"/>
        <v>630</v>
      </c>
      <c r="N118" s="24">
        <f t="shared" si="0"/>
        <v>217.5</v>
      </c>
      <c r="O118" s="24">
        <f t="shared" si="0"/>
        <v>125</v>
      </c>
      <c r="P118" s="24">
        <f t="shared" si="0"/>
        <v>309.5</v>
      </c>
      <c r="Q118" s="24">
        <f t="shared" si="0"/>
        <v>5953.5100000000011</v>
      </c>
      <c r="R118" s="24">
        <f t="shared" si="0"/>
        <v>344.48</v>
      </c>
      <c r="S118" s="24">
        <f t="shared" si="0"/>
        <v>750.24</v>
      </c>
      <c r="T118" s="24">
        <f t="shared" si="0"/>
        <v>4035</v>
      </c>
      <c r="U118" s="24">
        <f t="shared" si="0"/>
        <v>2124.38</v>
      </c>
      <c r="V118" s="24">
        <f t="shared" si="0"/>
        <v>424.74</v>
      </c>
      <c r="W118" s="24">
        <f t="shared" si="0"/>
        <v>293.91000000000003</v>
      </c>
      <c r="X118" s="24">
        <f t="shared" si="0"/>
        <v>15.6</v>
      </c>
      <c r="Y118" s="24">
        <f t="shared" si="0"/>
        <v>500</v>
      </c>
      <c r="Z118" s="24">
        <f t="shared" si="0"/>
        <v>10</v>
      </c>
      <c r="AA118" s="24">
        <f t="shared" si="0"/>
        <v>190</v>
      </c>
      <c r="AB118" s="24">
        <f t="shared" si="0"/>
        <v>101.9</v>
      </c>
      <c r="AC118" s="24">
        <f t="shared" si="0"/>
        <v>380</v>
      </c>
      <c r="AD118" s="24">
        <f t="shared" si="0"/>
        <v>3266</v>
      </c>
      <c r="AE118" s="24">
        <f t="shared" si="0"/>
        <v>55</v>
      </c>
      <c r="AF118" s="24">
        <f t="shared" si="0"/>
        <v>200</v>
      </c>
      <c r="AG118" s="24">
        <f t="shared" si="0"/>
        <v>30</v>
      </c>
      <c r="AH118" s="24">
        <f t="shared" si="0"/>
        <v>200</v>
      </c>
      <c r="AI118" s="24">
        <f t="shared" si="0"/>
        <v>200</v>
      </c>
      <c r="AJ118" s="24">
        <f t="shared" si="0"/>
        <v>340</v>
      </c>
    </row>
    <row r="119" spans="1:36" ht="15.75" thickTop="1" x14ac:dyDescent="0.25">
      <c r="A119" s="23"/>
      <c r="B119" s="23"/>
      <c r="C119" s="23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36" x14ac:dyDescent="0.25">
      <c r="A120" s="23"/>
      <c r="B120" s="23"/>
      <c r="C120" s="23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36" x14ac:dyDescent="0.25">
      <c r="A121" s="23"/>
      <c r="B121" s="23"/>
      <c r="C121" s="23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36" x14ac:dyDescent="0.25">
      <c r="A122" s="23"/>
      <c r="B122" s="23"/>
      <c r="C122" s="23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36" x14ac:dyDescent="0.25">
      <c r="A123" s="23"/>
      <c r="B123" s="23"/>
      <c r="C123" s="23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36" x14ac:dyDescent="0.25">
      <c r="A124" s="23"/>
      <c r="B124" s="23"/>
      <c r="C124" s="23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36" x14ac:dyDescent="0.25">
      <c r="A125" s="23"/>
      <c r="B125" s="23"/>
      <c r="C125" s="23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36" x14ac:dyDescent="0.25">
      <c r="A126" s="23"/>
      <c r="B126" s="23"/>
      <c r="C126" s="23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36" x14ac:dyDescent="0.25">
      <c r="A127" s="23"/>
      <c r="B127" s="23"/>
      <c r="C127" s="23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36" x14ac:dyDescent="0.25">
      <c r="A128" s="23"/>
      <c r="B128" s="23"/>
      <c r="C128" s="23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</row>
    <row r="129" spans="1:36" x14ac:dyDescent="0.25">
      <c r="A129" s="23"/>
      <c r="B129" s="23"/>
      <c r="C129" s="23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</row>
    <row r="130" spans="1:36" x14ac:dyDescent="0.25">
      <c r="A130" s="23"/>
      <c r="B130" s="23"/>
      <c r="C130" s="23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</row>
    <row r="131" spans="1:36" x14ac:dyDescent="0.25">
      <c r="A131" s="23"/>
      <c r="B131" s="23"/>
      <c r="C131" s="23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</row>
    <row r="132" spans="1:36" x14ac:dyDescent="0.25">
      <c r="A132" s="23"/>
      <c r="B132" s="23"/>
      <c r="C132" s="23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</row>
    <row r="133" spans="1:36" x14ac:dyDescent="0.25">
      <c r="A133" s="23"/>
      <c r="B133" s="23"/>
      <c r="C133" s="23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</row>
    <row r="134" spans="1:36" x14ac:dyDescent="0.25">
      <c r="A134" s="23"/>
      <c r="B134" s="23"/>
      <c r="C134" s="23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</row>
    <row r="135" spans="1:36" x14ac:dyDescent="0.25">
      <c r="A135" s="23"/>
      <c r="B135" s="23"/>
      <c r="C135" s="23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</row>
    <row r="136" spans="1:36" x14ac:dyDescent="0.25">
      <c r="A136" s="23"/>
      <c r="B136" s="23"/>
      <c r="C136" s="23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36" x14ac:dyDescent="0.25">
      <c r="A137" s="23"/>
      <c r="B137" s="23"/>
      <c r="C137" s="23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36" x14ac:dyDescent="0.25">
      <c r="A138" s="23"/>
      <c r="B138" s="23"/>
      <c r="C138" s="23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x14ac:dyDescent="0.25">
      <c r="A139" s="23"/>
      <c r="B139" s="23"/>
      <c r="C139" s="23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x14ac:dyDescent="0.25">
      <c r="A140" s="23"/>
      <c r="B140" s="23"/>
      <c r="C140" s="23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x14ac:dyDescent="0.25">
      <c r="A141" s="23"/>
      <c r="B141" s="23"/>
      <c r="C141" s="23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x14ac:dyDescent="0.25">
      <c r="A142" s="23"/>
      <c r="B142" s="23"/>
      <c r="C142" s="23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 x14ac:dyDescent="0.25">
      <c r="A143" s="23"/>
      <c r="B143" s="23"/>
      <c r="C143" s="23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 x14ac:dyDescent="0.25">
      <c r="A144" s="23"/>
      <c r="B144" s="23"/>
      <c r="C144" s="23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" x14ac:dyDescent="0.25">
      <c r="A145" s="23"/>
      <c r="B145" s="23"/>
      <c r="C145" s="23"/>
    </row>
    <row r="146" spans="1:3" x14ac:dyDescent="0.25">
      <c r="A146" s="23"/>
      <c r="B146" s="23"/>
      <c r="C146" s="23"/>
    </row>
    <row r="147" spans="1:3" x14ac:dyDescent="0.25">
      <c r="A147" s="23"/>
      <c r="B147" s="23"/>
      <c r="C147" s="23"/>
    </row>
    <row r="148" spans="1:3" x14ac:dyDescent="0.25">
      <c r="A148" s="23"/>
      <c r="B148" s="23"/>
      <c r="C148" s="23"/>
    </row>
    <row r="149" spans="1:3" x14ac:dyDescent="0.25">
      <c r="A149" s="23"/>
      <c r="B149" s="23"/>
      <c r="C149" s="23"/>
    </row>
    <row r="150" spans="1:3" x14ac:dyDescent="0.25">
      <c r="A150" s="23"/>
      <c r="B150" s="23"/>
      <c r="C150" s="23"/>
    </row>
    <row r="151" spans="1:3" x14ac:dyDescent="0.25">
      <c r="A151" s="23"/>
      <c r="B151" s="23"/>
      <c r="C151" s="23"/>
    </row>
    <row r="152" spans="1:3" x14ac:dyDescent="0.25">
      <c r="A152" s="23"/>
      <c r="B152" s="23"/>
      <c r="C152" s="23"/>
    </row>
    <row r="153" spans="1:3" x14ac:dyDescent="0.25">
      <c r="A153" s="23"/>
      <c r="B153" s="23"/>
      <c r="C153" s="23"/>
    </row>
    <row r="154" spans="1:3" x14ac:dyDescent="0.25">
      <c r="A154" s="23"/>
      <c r="B154" s="23"/>
      <c r="C154" s="23"/>
    </row>
    <row r="155" spans="1:3" x14ac:dyDescent="0.25">
      <c r="A155" s="23"/>
      <c r="B155" s="23"/>
      <c r="C155" s="23"/>
    </row>
    <row r="156" spans="1:3" x14ac:dyDescent="0.25">
      <c r="A156" s="23"/>
      <c r="B156" s="23"/>
      <c r="C156" s="23"/>
    </row>
    <row r="157" spans="1:3" x14ac:dyDescent="0.25">
      <c r="A157" s="23"/>
      <c r="B157" s="23"/>
      <c r="C157" s="23"/>
    </row>
    <row r="158" spans="1:3" x14ac:dyDescent="0.25">
      <c r="A158" s="23"/>
      <c r="B158" s="23"/>
      <c r="C158" s="23"/>
    </row>
    <row r="159" spans="1:3" x14ac:dyDescent="0.25">
      <c r="A159" s="23"/>
      <c r="B159" s="23"/>
      <c r="C159" s="23"/>
    </row>
    <row r="160" spans="1:3" x14ac:dyDescent="0.25">
      <c r="A160" s="23"/>
      <c r="B160" s="23"/>
      <c r="C160" s="23"/>
    </row>
    <row r="161" spans="1:3" x14ac:dyDescent="0.25">
      <c r="A161" s="23"/>
      <c r="B161" s="23"/>
      <c r="C161" s="23"/>
    </row>
    <row r="162" spans="1:3" x14ac:dyDescent="0.25">
      <c r="A162" s="23"/>
      <c r="B162" s="23"/>
      <c r="C162" s="23"/>
    </row>
    <row r="163" spans="1:3" x14ac:dyDescent="0.25">
      <c r="A163" s="23"/>
      <c r="B163" s="23"/>
      <c r="C163" s="23"/>
    </row>
    <row r="164" spans="1:3" x14ac:dyDescent="0.25">
      <c r="A164" s="23"/>
      <c r="B164" s="23"/>
      <c r="C164" s="23"/>
    </row>
    <row r="165" spans="1:3" x14ac:dyDescent="0.25">
      <c r="A165" s="23"/>
      <c r="B165" s="23"/>
      <c r="C165" s="23"/>
    </row>
    <row r="166" spans="1:3" x14ac:dyDescent="0.25">
      <c r="A166" s="23"/>
      <c r="B166" s="23"/>
      <c r="C166" s="23"/>
    </row>
    <row r="167" spans="1:3" x14ac:dyDescent="0.25">
      <c r="A167" s="23"/>
      <c r="B167" s="23"/>
      <c r="C167" s="23"/>
    </row>
    <row r="168" spans="1:3" x14ac:dyDescent="0.25">
      <c r="A168" s="23"/>
      <c r="B168" s="23"/>
      <c r="C168" s="23"/>
    </row>
    <row r="169" spans="1:3" x14ac:dyDescent="0.25">
      <c r="A169" s="23"/>
      <c r="B169" s="23"/>
      <c r="C169" s="23"/>
    </row>
    <row r="170" spans="1:3" x14ac:dyDescent="0.25">
      <c r="A170" s="23"/>
      <c r="B170" s="23"/>
      <c r="C170" s="23"/>
    </row>
    <row r="171" spans="1:3" x14ac:dyDescent="0.25">
      <c r="A171" s="23"/>
      <c r="B171" s="23"/>
      <c r="C171" s="23"/>
    </row>
    <row r="172" spans="1:3" x14ac:dyDescent="0.25">
      <c r="A172" s="23"/>
      <c r="B172" s="23"/>
      <c r="C172" s="23"/>
    </row>
    <row r="173" spans="1:3" x14ac:dyDescent="0.25">
      <c r="A173" s="23"/>
      <c r="B173" s="23"/>
      <c r="C173" s="23"/>
    </row>
    <row r="174" spans="1:3" x14ac:dyDescent="0.25">
      <c r="A174" s="23"/>
      <c r="B174" s="23"/>
      <c r="C174" s="23"/>
    </row>
    <row r="175" spans="1:3" x14ac:dyDescent="0.25">
      <c r="A175" s="23"/>
      <c r="B175" s="23"/>
      <c r="C175" s="23"/>
    </row>
    <row r="176" spans="1:3" x14ac:dyDescent="0.25">
      <c r="A176" s="23"/>
      <c r="B176" s="23"/>
      <c r="C176" s="23"/>
    </row>
    <row r="177" spans="1:3" x14ac:dyDescent="0.25">
      <c r="A177" s="23"/>
      <c r="B177" s="23"/>
      <c r="C177" s="23"/>
    </row>
    <row r="178" spans="1:3" x14ac:dyDescent="0.25">
      <c r="A178" s="23"/>
      <c r="B178" s="23"/>
      <c r="C178" s="23"/>
    </row>
    <row r="179" spans="1:3" x14ac:dyDescent="0.25">
      <c r="A179" s="23"/>
      <c r="B179" s="23"/>
      <c r="C179" s="23"/>
    </row>
    <row r="180" spans="1:3" x14ac:dyDescent="0.25">
      <c r="A180" s="23"/>
      <c r="B180" s="23"/>
      <c r="C180" s="23"/>
    </row>
    <row r="181" spans="1:3" x14ac:dyDescent="0.25">
      <c r="A181" s="23"/>
      <c r="B181" s="23"/>
      <c r="C181" s="23"/>
    </row>
    <row r="182" spans="1:3" x14ac:dyDescent="0.25">
      <c r="A182" s="23"/>
      <c r="B182" s="23"/>
      <c r="C182" s="23"/>
    </row>
    <row r="183" spans="1:3" x14ac:dyDescent="0.25">
      <c r="A183" s="23"/>
      <c r="B183" s="23"/>
      <c r="C183" s="23"/>
    </row>
    <row r="184" spans="1:3" x14ac:dyDescent="0.25">
      <c r="A184" s="23"/>
      <c r="B184" s="23"/>
      <c r="C184" s="23"/>
    </row>
    <row r="185" spans="1:3" x14ac:dyDescent="0.25">
      <c r="A185" s="23"/>
      <c r="B185" s="23"/>
      <c r="C185" s="23"/>
    </row>
    <row r="186" spans="1:3" x14ac:dyDescent="0.25">
      <c r="A186" s="23"/>
      <c r="B186" s="23"/>
      <c r="C186" s="23"/>
    </row>
    <row r="187" spans="1:3" x14ac:dyDescent="0.25">
      <c r="A187" s="23"/>
      <c r="B187" s="23"/>
      <c r="C187" s="23"/>
    </row>
    <row r="188" spans="1:3" x14ac:dyDescent="0.25">
      <c r="A188" s="23"/>
      <c r="B188" s="23"/>
      <c r="C188" s="23"/>
    </row>
    <row r="189" spans="1:3" x14ac:dyDescent="0.25">
      <c r="A189" s="23"/>
      <c r="B189" s="23"/>
      <c r="C189" s="23"/>
    </row>
    <row r="190" spans="1:3" x14ac:dyDescent="0.25">
      <c r="A190" s="23"/>
      <c r="B190" s="23"/>
      <c r="C190" s="23"/>
    </row>
    <row r="191" spans="1:3" x14ac:dyDescent="0.25">
      <c r="A191" s="23"/>
      <c r="B191" s="23"/>
      <c r="C191" s="23"/>
    </row>
    <row r="192" spans="1:3" x14ac:dyDescent="0.25">
      <c r="A192" s="23"/>
      <c r="B192" s="23"/>
      <c r="C192" s="23"/>
    </row>
    <row r="193" spans="1:3" x14ac:dyDescent="0.25">
      <c r="A193" s="23"/>
      <c r="B193" s="23"/>
      <c r="C193" s="23"/>
    </row>
    <row r="194" spans="1:3" x14ac:dyDescent="0.25">
      <c r="A194" s="23"/>
      <c r="B194" s="23"/>
      <c r="C194" s="23"/>
    </row>
    <row r="195" spans="1:3" x14ac:dyDescent="0.25">
      <c r="A195" s="23"/>
      <c r="B195" s="23"/>
      <c r="C195" s="23"/>
    </row>
    <row r="196" spans="1:3" x14ac:dyDescent="0.25">
      <c r="A196" s="23"/>
      <c r="B196" s="23"/>
      <c r="C196" s="23"/>
    </row>
    <row r="197" spans="1:3" x14ac:dyDescent="0.25">
      <c r="A197" s="23"/>
      <c r="B197" s="23"/>
      <c r="C197" s="23"/>
    </row>
    <row r="198" spans="1:3" x14ac:dyDescent="0.25">
      <c r="A198" s="23"/>
      <c r="B198" s="23"/>
      <c r="C198" s="23"/>
    </row>
    <row r="199" spans="1:3" x14ac:dyDescent="0.25">
      <c r="A199" s="23"/>
      <c r="B199" s="23"/>
      <c r="C199" s="23"/>
    </row>
    <row r="200" spans="1:3" x14ac:dyDescent="0.25">
      <c r="A200" s="23"/>
      <c r="B200" s="23"/>
      <c r="C200" s="23"/>
    </row>
    <row r="201" spans="1:3" x14ac:dyDescent="0.25">
      <c r="A201" s="23"/>
      <c r="B201" s="23"/>
      <c r="C201" s="23"/>
    </row>
    <row r="202" spans="1:3" x14ac:dyDescent="0.25">
      <c r="A202" s="23"/>
      <c r="B202" s="23"/>
      <c r="C202" s="23"/>
    </row>
    <row r="203" spans="1:3" x14ac:dyDescent="0.25">
      <c r="A203" s="23"/>
      <c r="B203" s="23"/>
      <c r="C203" s="23"/>
    </row>
    <row r="204" spans="1:3" x14ac:dyDescent="0.25">
      <c r="A204" s="23"/>
      <c r="B204" s="23"/>
      <c r="C204" s="23"/>
    </row>
    <row r="205" spans="1:3" x14ac:dyDescent="0.25">
      <c r="A205" s="23"/>
      <c r="B205" s="23"/>
      <c r="C205" s="23"/>
    </row>
    <row r="206" spans="1:3" x14ac:dyDescent="0.25">
      <c r="A206" s="23"/>
      <c r="B206" s="23"/>
      <c r="C206" s="23"/>
    </row>
    <row r="207" spans="1:3" x14ac:dyDescent="0.25">
      <c r="A207" s="23"/>
      <c r="B207" s="23"/>
      <c r="C207" s="23"/>
    </row>
    <row r="208" spans="1:3" x14ac:dyDescent="0.25">
      <c r="A208" s="23"/>
      <c r="B208" s="23"/>
      <c r="C208" s="23"/>
    </row>
    <row r="209" spans="1:3" x14ac:dyDescent="0.25">
      <c r="A209" s="23"/>
      <c r="B209" s="23"/>
      <c r="C209" s="23"/>
    </row>
    <row r="210" spans="1:3" x14ac:dyDescent="0.25">
      <c r="A210" s="23"/>
      <c r="B210" s="23"/>
      <c r="C210" s="23"/>
    </row>
    <row r="211" spans="1:3" x14ac:dyDescent="0.25">
      <c r="A211" s="23"/>
      <c r="B211" s="23"/>
      <c r="C211" s="23"/>
    </row>
    <row r="212" spans="1:3" x14ac:dyDescent="0.25">
      <c r="A212" s="23"/>
      <c r="B212" s="23"/>
      <c r="C212" s="23"/>
    </row>
    <row r="213" spans="1:3" x14ac:dyDescent="0.25">
      <c r="A213" s="23"/>
      <c r="B213" s="23"/>
      <c r="C213" s="23"/>
    </row>
    <row r="214" spans="1:3" x14ac:dyDescent="0.25">
      <c r="A214" s="23"/>
      <c r="B214" s="23"/>
      <c r="C214" s="23"/>
    </row>
    <row r="215" spans="1:3" x14ac:dyDescent="0.25">
      <c r="A215" s="23"/>
      <c r="B215" s="23"/>
      <c r="C215" s="23"/>
    </row>
    <row r="216" spans="1:3" x14ac:dyDescent="0.25">
      <c r="A216" s="23"/>
      <c r="B216" s="23"/>
      <c r="C216" s="23"/>
    </row>
    <row r="217" spans="1:3" x14ac:dyDescent="0.25">
      <c r="A217" s="23"/>
      <c r="B217" s="23"/>
      <c r="C217" s="23"/>
    </row>
    <row r="218" spans="1:3" x14ac:dyDescent="0.25">
      <c r="A218" s="23"/>
      <c r="B218" s="23"/>
      <c r="C218" s="23"/>
    </row>
    <row r="219" spans="1:3" x14ac:dyDescent="0.25">
      <c r="A219" s="23"/>
      <c r="B219" s="23"/>
      <c r="C219" s="23"/>
    </row>
    <row r="220" spans="1:3" x14ac:dyDescent="0.25">
      <c r="A220" s="23"/>
      <c r="B220" s="23"/>
      <c r="C220" s="23"/>
    </row>
    <row r="221" spans="1:3" x14ac:dyDescent="0.25">
      <c r="A221" s="23"/>
      <c r="B221" s="23"/>
      <c r="C221" s="23"/>
    </row>
    <row r="222" spans="1:3" x14ac:dyDescent="0.25">
      <c r="A222" s="23"/>
      <c r="B222" s="23"/>
      <c r="C222" s="23"/>
    </row>
    <row r="223" spans="1:3" x14ac:dyDescent="0.25">
      <c r="A223" s="23"/>
      <c r="B223" s="23"/>
      <c r="C223" s="23"/>
    </row>
    <row r="224" spans="1:3" x14ac:dyDescent="0.25">
      <c r="A224" s="23"/>
      <c r="B224" s="23"/>
      <c r="C224" s="23"/>
    </row>
    <row r="225" spans="1:3" x14ac:dyDescent="0.25">
      <c r="A225" s="23"/>
      <c r="B225" s="23"/>
      <c r="C225" s="23"/>
    </row>
    <row r="226" spans="1:3" x14ac:dyDescent="0.25">
      <c r="A226" s="23"/>
      <c r="B226" s="23"/>
      <c r="C226" s="23"/>
    </row>
    <row r="227" spans="1:3" x14ac:dyDescent="0.25">
      <c r="A227" s="23"/>
      <c r="B227" s="23"/>
      <c r="C227" s="23"/>
    </row>
    <row r="228" spans="1:3" x14ac:dyDescent="0.25">
      <c r="A228" s="23"/>
      <c r="B228" s="23"/>
      <c r="C228" s="23"/>
    </row>
    <row r="229" spans="1:3" x14ac:dyDescent="0.25">
      <c r="A229" s="23"/>
      <c r="B229" s="23"/>
      <c r="C229" s="23"/>
    </row>
    <row r="230" spans="1:3" x14ac:dyDescent="0.25">
      <c r="A230" s="23"/>
      <c r="B230" s="23"/>
      <c r="C230" s="23"/>
    </row>
    <row r="231" spans="1:3" x14ac:dyDescent="0.25">
      <c r="A231" s="23"/>
      <c r="B231" s="23"/>
      <c r="C231" s="23"/>
    </row>
    <row r="232" spans="1:3" x14ac:dyDescent="0.25">
      <c r="A232" s="23"/>
      <c r="B232" s="23"/>
      <c r="C232" s="23"/>
    </row>
    <row r="233" spans="1:3" x14ac:dyDescent="0.25">
      <c r="A233" s="23"/>
      <c r="B233" s="23"/>
      <c r="C233" s="23"/>
    </row>
    <row r="234" spans="1:3" x14ac:dyDescent="0.25">
      <c r="A234" s="23"/>
      <c r="B234" s="23"/>
      <c r="C234" s="23"/>
    </row>
    <row r="235" spans="1:3" x14ac:dyDescent="0.25">
      <c r="A235" s="23"/>
      <c r="B235" s="23"/>
      <c r="C235" s="23"/>
    </row>
    <row r="236" spans="1:3" x14ac:dyDescent="0.25">
      <c r="A236" s="23"/>
      <c r="B236" s="23"/>
      <c r="C236" s="23"/>
    </row>
    <row r="237" spans="1:3" x14ac:dyDescent="0.25">
      <c r="A237" s="23"/>
      <c r="B237" s="23"/>
      <c r="C237" s="23"/>
    </row>
    <row r="238" spans="1:3" x14ac:dyDescent="0.25">
      <c r="A238" s="23"/>
      <c r="B238" s="23"/>
      <c r="C238" s="23"/>
    </row>
    <row r="239" spans="1:3" x14ac:dyDescent="0.25">
      <c r="A239" s="23"/>
      <c r="B239" s="23"/>
      <c r="C239" s="23"/>
    </row>
    <row r="240" spans="1:3" x14ac:dyDescent="0.25">
      <c r="A240" s="23"/>
      <c r="B240" s="23"/>
      <c r="C240" s="23"/>
    </row>
    <row r="241" spans="1:3" x14ac:dyDescent="0.25">
      <c r="A241" s="23"/>
      <c r="B241" s="23"/>
      <c r="C241" s="23"/>
    </row>
    <row r="242" spans="1:3" x14ac:dyDescent="0.25">
      <c r="A242" s="23"/>
      <c r="B242" s="23"/>
      <c r="C242" s="23"/>
    </row>
    <row r="243" spans="1:3" x14ac:dyDescent="0.25">
      <c r="A243" s="23"/>
      <c r="B243" s="23"/>
      <c r="C243" s="23"/>
    </row>
    <row r="244" spans="1:3" x14ac:dyDescent="0.25">
      <c r="A244" s="23"/>
      <c r="B244" s="23"/>
      <c r="C244" s="23"/>
    </row>
    <row r="245" spans="1:3" x14ac:dyDescent="0.25">
      <c r="A245" s="23"/>
      <c r="B245" s="23"/>
      <c r="C245" s="23"/>
    </row>
    <row r="246" spans="1:3" x14ac:dyDescent="0.25">
      <c r="A246" s="23"/>
      <c r="B246" s="23"/>
      <c r="C246" s="23"/>
    </row>
    <row r="247" spans="1:3" x14ac:dyDescent="0.25">
      <c r="A247" s="23"/>
      <c r="B247" s="23"/>
      <c r="C247" s="23"/>
    </row>
    <row r="248" spans="1:3" x14ac:dyDescent="0.25">
      <c r="A248" s="23"/>
      <c r="B248" s="23"/>
      <c r="C248" s="23"/>
    </row>
    <row r="249" spans="1:3" x14ac:dyDescent="0.25">
      <c r="A249" s="23"/>
      <c r="B249" s="23"/>
      <c r="C249" s="23"/>
    </row>
    <row r="250" spans="1:3" x14ac:dyDescent="0.25">
      <c r="A250" s="23"/>
      <c r="B250" s="23"/>
      <c r="C250" s="23"/>
    </row>
    <row r="251" spans="1:3" x14ac:dyDescent="0.25">
      <c r="A251" s="23"/>
      <c r="B251" s="23"/>
      <c r="C251" s="23"/>
    </row>
    <row r="252" spans="1:3" x14ac:dyDescent="0.25">
      <c r="A252" s="23"/>
      <c r="B252" s="23"/>
      <c r="C252" s="23"/>
    </row>
    <row r="253" spans="1:3" x14ac:dyDescent="0.25">
      <c r="A253" s="23"/>
      <c r="B253" s="23"/>
      <c r="C253" s="23"/>
    </row>
    <row r="254" spans="1:3" x14ac:dyDescent="0.25">
      <c r="A254" s="23"/>
      <c r="B254" s="23"/>
      <c r="C254" s="23"/>
    </row>
    <row r="255" spans="1:3" x14ac:dyDescent="0.25">
      <c r="A255" s="23"/>
      <c r="B255" s="23"/>
      <c r="C255" s="23"/>
    </row>
    <row r="256" spans="1:3" x14ac:dyDescent="0.25">
      <c r="A256" s="23"/>
      <c r="B256" s="23"/>
      <c r="C256" s="23"/>
    </row>
    <row r="257" spans="1:3" x14ac:dyDescent="0.25">
      <c r="A257" s="23"/>
      <c r="B257" s="23"/>
      <c r="C257" s="23"/>
    </row>
    <row r="258" spans="1:3" x14ac:dyDescent="0.25">
      <c r="A258" s="23"/>
      <c r="B258" s="23"/>
      <c r="C258" s="23"/>
    </row>
    <row r="259" spans="1:3" x14ac:dyDescent="0.25">
      <c r="A259" s="23"/>
      <c r="B259" s="23"/>
      <c r="C259" s="23"/>
    </row>
    <row r="260" spans="1:3" x14ac:dyDescent="0.25">
      <c r="A260" s="23"/>
      <c r="B260" s="23"/>
      <c r="C260" s="23"/>
    </row>
    <row r="261" spans="1:3" x14ac:dyDescent="0.25">
      <c r="A261" s="23"/>
      <c r="B261" s="23"/>
      <c r="C261" s="23"/>
    </row>
    <row r="262" spans="1:3" x14ac:dyDescent="0.25">
      <c r="A262" s="23"/>
      <c r="B262" s="23"/>
      <c r="C262" s="23"/>
    </row>
    <row r="263" spans="1:3" x14ac:dyDescent="0.25">
      <c r="A263" s="23"/>
      <c r="B263" s="23"/>
      <c r="C263" s="23"/>
    </row>
    <row r="264" spans="1:3" x14ac:dyDescent="0.25">
      <c r="A264" s="23"/>
      <c r="B264" s="23"/>
      <c r="C264" s="23"/>
    </row>
    <row r="265" spans="1:3" x14ac:dyDescent="0.25">
      <c r="A265" s="23"/>
      <c r="B265" s="23"/>
      <c r="C265" s="23"/>
    </row>
    <row r="266" spans="1:3" x14ac:dyDescent="0.25">
      <c r="A266" s="23"/>
      <c r="B266" s="23"/>
      <c r="C266" s="23"/>
    </row>
    <row r="267" spans="1:3" x14ac:dyDescent="0.25">
      <c r="A267" s="23"/>
      <c r="B267" s="23"/>
      <c r="C267" s="23"/>
    </row>
    <row r="268" spans="1:3" x14ac:dyDescent="0.25">
      <c r="A268" s="23"/>
      <c r="B268" s="23"/>
      <c r="C268" s="23"/>
    </row>
    <row r="269" spans="1:3" x14ac:dyDescent="0.25">
      <c r="A269" s="23"/>
      <c r="B269" s="23"/>
      <c r="C269" s="23"/>
    </row>
    <row r="270" spans="1:3" x14ac:dyDescent="0.25">
      <c r="A270" s="23"/>
      <c r="B270" s="23"/>
      <c r="C270" s="23"/>
    </row>
    <row r="271" spans="1:3" x14ac:dyDescent="0.25">
      <c r="A271" s="23"/>
      <c r="B271" s="23"/>
      <c r="C271" s="23"/>
    </row>
    <row r="272" spans="1:3" x14ac:dyDescent="0.25">
      <c r="A272" s="23"/>
      <c r="B272" s="23"/>
      <c r="C272" s="23"/>
    </row>
    <row r="273" spans="1:3" x14ac:dyDescent="0.25">
      <c r="A273" s="23"/>
      <c r="B273" s="23"/>
      <c r="C273" s="23"/>
    </row>
    <row r="274" spans="1:3" x14ac:dyDescent="0.25">
      <c r="A274" s="23"/>
      <c r="B274" s="23"/>
      <c r="C274" s="23"/>
    </row>
    <row r="275" spans="1:3" x14ac:dyDescent="0.25">
      <c r="A275" s="23"/>
      <c r="B275" s="23"/>
      <c r="C275" s="23"/>
    </row>
    <row r="276" spans="1:3" x14ac:dyDescent="0.25">
      <c r="A276" s="23"/>
      <c r="B276" s="23"/>
      <c r="C276" s="23"/>
    </row>
    <row r="277" spans="1:3" x14ac:dyDescent="0.25">
      <c r="A277" s="23"/>
      <c r="B277" s="23"/>
      <c r="C277" s="23"/>
    </row>
    <row r="278" spans="1:3" x14ac:dyDescent="0.25">
      <c r="A278" s="23"/>
      <c r="B278" s="23"/>
      <c r="C278" s="23"/>
    </row>
    <row r="279" spans="1:3" x14ac:dyDescent="0.25">
      <c r="A279" s="23"/>
      <c r="B279" s="23"/>
      <c r="C279" s="23"/>
    </row>
    <row r="280" spans="1:3" x14ac:dyDescent="0.25">
      <c r="A280" s="23"/>
      <c r="B280" s="23"/>
      <c r="C280" s="23"/>
    </row>
    <row r="281" spans="1:3" x14ac:dyDescent="0.25">
      <c r="A281" s="23"/>
      <c r="B281" s="23"/>
      <c r="C281" s="23"/>
    </row>
    <row r="282" spans="1:3" x14ac:dyDescent="0.25">
      <c r="A282" s="23"/>
      <c r="B282" s="23"/>
      <c r="C282" s="23"/>
    </row>
    <row r="283" spans="1:3" x14ac:dyDescent="0.25">
      <c r="A283" s="23"/>
      <c r="B283" s="23"/>
      <c r="C283" s="23"/>
    </row>
    <row r="284" spans="1:3" x14ac:dyDescent="0.25">
      <c r="A284" s="23"/>
      <c r="B284" s="23"/>
      <c r="C284" s="23"/>
    </row>
    <row r="285" spans="1:3" x14ac:dyDescent="0.25">
      <c r="A285" s="23"/>
      <c r="B285" s="23"/>
      <c r="C285" s="23"/>
    </row>
    <row r="286" spans="1:3" x14ac:dyDescent="0.25">
      <c r="A286" s="23"/>
      <c r="B286" s="23"/>
      <c r="C286" s="23"/>
    </row>
    <row r="287" spans="1:3" x14ac:dyDescent="0.25">
      <c r="A287" s="23"/>
      <c r="B287" s="23"/>
      <c r="C287" s="23"/>
    </row>
    <row r="288" spans="1:3" x14ac:dyDescent="0.25">
      <c r="A288" s="23"/>
      <c r="B288" s="23"/>
      <c r="C288" s="23"/>
    </row>
    <row r="289" spans="1:3" x14ac:dyDescent="0.25">
      <c r="A289" s="23"/>
      <c r="B289" s="23"/>
      <c r="C289" s="23"/>
    </row>
    <row r="290" spans="1:3" x14ac:dyDescent="0.25">
      <c r="A290" s="23"/>
      <c r="B290" s="23"/>
      <c r="C290" s="23"/>
    </row>
    <row r="291" spans="1:3" x14ac:dyDescent="0.25">
      <c r="A291" s="23"/>
      <c r="B291" s="23"/>
      <c r="C291" s="23"/>
    </row>
    <row r="292" spans="1:3" x14ac:dyDescent="0.25">
      <c r="A292" s="23"/>
      <c r="B292" s="23"/>
      <c r="C292" s="23"/>
    </row>
    <row r="293" spans="1:3" x14ac:dyDescent="0.25">
      <c r="A293" s="23"/>
      <c r="B293" s="23"/>
      <c r="C293" s="23"/>
    </row>
    <row r="294" spans="1:3" x14ac:dyDescent="0.25">
      <c r="A294" s="23"/>
      <c r="B294" s="23"/>
      <c r="C294" s="23"/>
    </row>
    <row r="295" spans="1:3" x14ac:dyDescent="0.25">
      <c r="A295" s="23"/>
      <c r="B295" s="23"/>
      <c r="C295" s="23"/>
    </row>
    <row r="296" spans="1:3" x14ac:dyDescent="0.25">
      <c r="A296" s="23"/>
      <c r="B296" s="23"/>
      <c r="C296" s="23"/>
    </row>
    <row r="297" spans="1:3" x14ac:dyDescent="0.25">
      <c r="A297" s="23"/>
      <c r="B297" s="23"/>
      <c r="C297" s="23"/>
    </row>
    <row r="298" spans="1:3" x14ac:dyDescent="0.25">
      <c r="A298" s="23"/>
      <c r="B298" s="23"/>
      <c r="C298" s="23"/>
    </row>
    <row r="299" spans="1:3" x14ac:dyDescent="0.25">
      <c r="A299" s="23"/>
      <c r="B299" s="23"/>
      <c r="C299" s="23"/>
    </row>
    <row r="300" spans="1:3" x14ac:dyDescent="0.25">
      <c r="A300" s="23"/>
      <c r="B300" s="23"/>
      <c r="C300" s="23"/>
    </row>
    <row r="301" spans="1:3" x14ac:dyDescent="0.25">
      <c r="A301" s="23"/>
      <c r="B301" s="23"/>
      <c r="C301" s="23"/>
    </row>
    <row r="302" spans="1:3" x14ac:dyDescent="0.25">
      <c r="A302" s="23"/>
      <c r="B302" s="23"/>
      <c r="C302" s="23"/>
    </row>
    <row r="303" spans="1:3" x14ac:dyDescent="0.25">
      <c r="A303" s="23"/>
      <c r="B303" s="23"/>
      <c r="C303" s="23"/>
    </row>
    <row r="304" spans="1:3" x14ac:dyDescent="0.25">
      <c r="A304" s="23"/>
      <c r="B304" s="23"/>
      <c r="C304" s="23"/>
    </row>
    <row r="305" spans="1:3" x14ac:dyDescent="0.25">
      <c r="A305" s="23"/>
      <c r="B305" s="23"/>
      <c r="C305" s="23"/>
    </row>
    <row r="306" spans="1:3" x14ac:dyDescent="0.25">
      <c r="A306" s="23"/>
      <c r="B306" s="23"/>
      <c r="C306" s="23"/>
    </row>
    <row r="307" spans="1:3" x14ac:dyDescent="0.25">
      <c r="A307" s="23"/>
      <c r="B307" s="23"/>
      <c r="C307" s="23"/>
    </row>
    <row r="308" spans="1:3" x14ac:dyDescent="0.25">
      <c r="A308" s="23"/>
      <c r="B308" s="23"/>
      <c r="C308" s="23"/>
    </row>
    <row r="309" spans="1:3" x14ac:dyDescent="0.25">
      <c r="A309" s="23"/>
      <c r="B309" s="23"/>
      <c r="C309" s="23"/>
    </row>
    <row r="310" spans="1:3" x14ac:dyDescent="0.25">
      <c r="A310" s="23"/>
      <c r="B310" s="23"/>
      <c r="C310" s="23"/>
    </row>
    <row r="311" spans="1:3" x14ac:dyDescent="0.25">
      <c r="A311" s="23"/>
      <c r="B311" s="23"/>
      <c r="C311" s="23"/>
    </row>
    <row r="312" spans="1:3" x14ac:dyDescent="0.25">
      <c r="A312" s="23"/>
      <c r="B312" s="23"/>
      <c r="C312" s="23"/>
    </row>
    <row r="313" spans="1:3" x14ac:dyDescent="0.25">
      <c r="A313" s="23"/>
      <c r="B313" s="23"/>
      <c r="C313" s="23"/>
    </row>
    <row r="314" spans="1:3" x14ac:dyDescent="0.25">
      <c r="A314" s="23"/>
      <c r="B314" s="23"/>
      <c r="C314" s="23"/>
    </row>
    <row r="315" spans="1:3" x14ac:dyDescent="0.25">
      <c r="A315" s="23"/>
      <c r="B315" s="23"/>
      <c r="C315" s="23"/>
    </row>
    <row r="316" spans="1:3" x14ac:dyDescent="0.25">
      <c r="A316" s="23"/>
      <c r="B316" s="23"/>
      <c r="C316" s="23"/>
    </row>
    <row r="317" spans="1:3" x14ac:dyDescent="0.25">
      <c r="A317" s="23"/>
      <c r="B317" s="23"/>
      <c r="C317" s="23"/>
    </row>
    <row r="318" spans="1:3" x14ac:dyDescent="0.25">
      <c r="A318" s="23"/>
      <c r="B318" s="23"/>
      <c r="C318" s="23"/>
    </row>
    <row r="319" spans="1:3" x14ac:dyDescent="0.25">
      <c r="A319" s="23"/>
      <c r="B319" s="23"/>
      <c r="C319" s="23"/>
    </row>
    <row r="320" spans="1:3" x14ac:dyDescent="0.25">
      <c r="A320" s="23"/>
      <c r="B320" s="23"/>
      <c r="C320" s="23"/>
    </row>
    <row r="321" spans="1:3" x14ac:dyDescent="0.25">
      <c r="A321" s="23"/>
      <c r="B321" s="23"/>
      <c r="C321" s="23"/>
    </row>
    <row r="322" spans="1:3" x14ac:dyDescent="0.25">
      <c r="A322" s="23"/>
      <c r="B322" s="23"/>
      <c r="C322" s="23"/>
    </row>
    <row r="323" spans="1:3" x14ac:dyDescent="0.25">
      <c r="A323" s="23"/>
      <c r="B323" s="23"/>
      <c r="C323" s="23"/>
    </row>
    <row r="324" spans="1:3" x14ac:dyDescent="0.25">
      <c r="A324" s="23"/>
      <c r="B324" s="23"/>
      <c r="C324" s="23"/>
    </row>
    <row r="325" spans="1:3" x14ac:dyDescent="0.25">
      <c r="A325" s="23"/>
      <c r="B325" s="23"/>
      <c r="C325" s="23"/>
    </row>
    <row r="326" spans="1:3" x14ac:dyDescent="0.25">
      <c r="A326" s="23"/>
      <c r="B326" s="23"/>
      <c r="C326" s="23"/>
    </row>
    <row r="327" spans="1:3" x14ac:dyDescent="0.25">
      <c r="A327" s="23"/>
      <c r="B327" s="23"/>
      <c r="C327" s="23"/>
    </row>
    <row r="328" spans="1:3" x14ac:dyDescent="0.25">
      <c r="A328" s="23"/>
      <c r="B328" s="23"/>
      <c r="C328" s="23"/>
    </row>
    <row r="329" spans="1:3" x14ac:dyDescent="0.25">
      <c r="A329" s="23"/>
      <c r="B329" s="23"/>
      <c r="C329" s="23"/>
    </row>
    <row r="330" spans="1:3" x14ac:dyDescent="0.25">
      <c r="A330" s="23"/>
      <c r="B330" s="23"/>
      <c r="C330" s="23"/>
    </row>
    <row r="331" spans="1:3" x14ac:dyDescent="0.25">
      <c r="A331" s="23"/>
      <c r="B331" s="23"/>
      <c r="C331" s="23"/>
    </row>
    <row r="332" spans="1:3" x14ac:dyDescent="0.25">
      <c r="A332" s="23"/>
      <c r="B332" s="23"/>
      <c r="C332" s="23"/>
    </row>
    <row r="333" spans="1:3" x14ac:dyDescent="0.25">
      <c r="A333" s="23"/>
      <c r="B333" s="23"/>
      <c r="C333" s="23"/>
    </row>
    <row r="334" spans="1:3" x14ac:dyDescent="0.25">
      <c r="A334" s="23"/>
      <c r="B334" s="23"/>
      <c r="C334" s="23"/>
    </row>
    <row r="335" spans="1:3" x14ac:dyDescent="0.25">
      <c r="A335" s="23"/>
      <c r="B335" s="23"/>
      <c r="C335" s="23"/>
    </row>
    <row r="336" spans="1:3" x14ac:dyDescent="0.25">
      <c r="A336" s="23"/>
      <c r="B336" s="23"/>
      <c r="C336" s="23"/>
    </row>
    <row r="337" spans="1:3" x14ac:dyDescent="0.25">
      <c r="A337" s="23"/>
      <c r="B337" s="23"/>
      <c r="C337" s="23"/>
    </row>
    <row r="338" spans="1:3" x14ac:dyDescent="0.25">
      <c r="A338" s="23"/>
      <c r="B338" s="23"/>
      <c r="C338" s="23"/>
    </row>
    <row r="339" spans="1:3" x14ac:dyDescent="0.25">
      <c r="A339" s="23"/>
      <c r="B339" s="23"/>
      <c r="C339" s="23"/>
    </row>
    <row r="340" spans="1:3" x14ac:dyDescent="0.25">
      <c r="A340" s="23"/>
      <c r="B340" s="23"/>
      <c r="C340" s="23"/>
    </row>
    <row r="341" spans="1:3" x14ac:dyDescent="0.25">
      <c r="A341" s="23"/>
      <c r="B341" s="23"/>
      <c r="C341" s="23"/>
    </row>
    <row r="342" spans="1:3" x14ac:dyDescent="0.25">
      <c r="A342" s="23"/>
      <c r="B342" s="23"/>
      <c r="C342" s="23"/>
    </row>
    <row r="343" spans="1:3" x14ac:dyDescent="0.25">
      <c r="A343" s="23"/>
      <c r="B343" s="23"/>
      <c r="C343" s="23"/>
    </row>
    <row r="344" spans="1:3" x14ac:dyDescent="0.25">
      <c r="A344" s="23"/>
      <c r="B344" s="23"/>
      <c r="C344" s="23"/>
    </row>
    <row r="345" spans="1:3" x14ac:dyDescent="0.25">
      <c r="A345" s="23"/>
      <c r="B345" s="23"/>
      <c r="C345" s="23"/>
    </row>
    <row r="346" spans="1:3" x14ac:dyDescent="0.25">
      <c r="A346" s="23"/>
      <c r="B346" s="23"/>
      <c r="C346" s="23"/>
    </row>
    <row r="347" spans="1:3" x14ac:dyDescent="0.25">
      <c r="A347" s="23"/>
      <c r="B347" s="23"/>
      <c r="C347" s="23"/>
    </row>
    <row r="348" spans="1:3" x14ac:dyDescent="0.25">
      <c r="A348" s="23"/>
      <c r="B348" s="23"/>
      <c r="C348" s="23"/>
    </row>
    <row r="349" spans="1:3" x14ac:dyDescent="0.25">
      <c r="A349" s="23"/>
      <c r="B349" s="23"/>
      <c r="C349" s="23"/>
    </row>
    <row r="350" spans="1:3" x14ac:dyDescent="0.25">
      <c r="A350" s="23"/>
      <c r="B350" s="23"/>
      <c r="C350" s="23"/>
    </row>
    <row r="351" spans="1:3" x14ac:dyDescent="0.25">
      <c r="A351" s="23"/>
      <c r="B351" s="23"/>
      <c r="C351" s="23"/>
    </row>
    <row r="352" spans="1:3" x14ac:dyDescent="0.25">
      <c r="A352" s="23"/>
      <c r="B352" s="23"/>
      <c r="C352" s="23"/>
    </row>
    <row r="353" spans="1:3" x14ac:dyDescent="0.25">
      <c r="A353" s="23"/>
      <c r="B353" s="23"/>
      <c r="C353" s="23"/>
    </row>
    <row r="354" spans="1:3" x14ac:dyDescent="0.25">
      <c r="A354" s="23"/>
      <c r="B354" s="23"/>
      <c r="C354" s="23"/>
    </row>
    <row r="355" spans="1:3" x14ac:dyDescent="0.25">
      <c r="A355" s="23"/>
      <c r="B355" s="23"/>
      <c r="C355" s="23"/>
    </row>
    <row r="356" spans="1:3" x14ac:dyDescent="0.25">
      <c r="A356" s="23"/>
      <c r="B356" s="23"/>
      <c r="C356" s="23"/>
    </row>
    <row r="357" spans="1:3" x14ac:dyDescent="0.25">
      <c r="A357" s="23"/>
      <c r="B357" s="23"/>
      <c r="C357" s="23"/>
    </row>
    <row r="358" spans="1:3" x14ac:dyDescent="0.25">
      <c r="A358" s="23"/>
      <c r="B358" s="23"/>
      <c r="C358" s="23"/>
    </row>
    <row r="359" spans="1:3" x14ac:dyDescent="0.25">
      <c r="A359" s="23"/>
      <c r="B359" s="23"/>
      <c r="C359" s="23"/>
    </row>
    <row r="360" spans="1:3" x14ac:dyDescent="0.25">
      <c r="A360" s="23"/>
      <c r="B360" s="23"/>
      <c r="C360" s="23"/>
    </row>
    <row r="361" spans="1:3" x14ac:dyDescent="0.25">
      <c r="A361" s="23"/>
      <c r="B361" s="23"/>
      <c r="C361" s="23"/>
    </row>
    <row r="362" spans="1:3" x14ac:dyDescent="0.25">
      <c r="A362" s="23"/>
      <c r="B362" s="23"/>
      <c r="C362" s="23"/>
    </row>
    <row r="363" spans="1:3" x14ac:dyDescent="0.25">
      <c r="A363" s="23"/>
      <c r="B363" s="23"/>
      <c r="C363" s="23"/>
    </row>
    <row r="364" spans="1:3" x14ac:dyDescent="0.25">
      <c r="A364" s="23"/>
      <c r="B364" s="23"/>
      <c r="C364" s="23"/>
    </row>
    <row r="365" spans="1:3" x14ac:dyDescent="0.25">
      <c r="A365" s="23"/>
      <c r="B365" s="23"/>
      <c r="C365" s="23"/>
    </row>
    <row r="366" spans="1:3" x14ac:dyDescent="0.25">
      <c r="A366" s="23"/>
      <c r="B366" s="23"/>
      <c r="C366" s="23"/>
    </row>
    <row r="367" spans="1:3" x14ac:dyDescent="0.25">
      <c r="A367" s="23"/>
      <c r="B367" s="23"/>
      <c r="C367" s="23"/>
    </row>
    <row r="368" spans="1:3" x14ac:dyDescent="0.25">
      <c r="A368" s="23"/>
      <c r="B368" s="23"/>
      <c r="C368" s="23"/>
    </row>
    <row r="369" spans="1:3" x14ac:dyDescent="0.25">
      <c r="A369" s="23"/>
      <c r="B369" s="23"/>
      <c r="C369" s="23"/>
    </row>
    <row r="370" spans="1:3" x14ac:dyDescent="0.25">
      <c r="A370" s="23"/>
      <c r="B370" s="23"/>
      <c r="C370" s="23"/>
    </row>
    <row r="371" spans="1:3" x14ac:dyDescent="0.25">
      <c r="A371" s="23"/>
      <c r="B371" s="23"/>
      <c r="C371" s="23"/>
    </row>
    <row r="372" spans="1:3" x14ac:dyDescent="0.25">
      <c r="A372" s="23"/>
      <c r="B372" s="23"/>
      <c r="C372" s="23"/>
    </row>
    <row r="373" spans="1:3" x14ac:dyDescent="0.25">
      <c r="A373" s="23"/>
      <c r="B373" s="23"/>
      <c r="C373" s="23"/>
    </row>
    <row r="374" spans="1:3" x14ac:dyDescent="0.25">
      <c r="A374" s="23"/>
      <c r="B374" s="23"/>
      <c r="C374" s="23"/>
    </row>
    <row r="375" spans="1:3" x14ac:dyDescent="0.25">
      <c r="A375" s="23"/>
      <c r="B375" s="23"/>
      <c r="C375" s="23"/>
    </row>
    <row r="376" spans="1:3" x14ac:dyDescent="0.25">
      <c r="A376" s="23"/>
      <c r="B376" s="23"/>
      <c r="C376" s="23"/>
    </row>
    <row r="377" spans="1:3" x14ac:dyDescent="0.25">
      <c r="A377" s="23"/>
      <c r="B377" s="23"/>
      <c r="C377" s="23"/>
    </row>
    <row r="378" spans="1:3" x14ac:dyDescent="0.25">
      <c r="A378" s="23"/>
      <c r="B378" s="23"/>
      <c r="C378" s="23"/>
    </row>
    <row r="379" spans="1:3" x14ac:dyDescent="0.25">
      <c r="A379" s="23"/>
      <c r="B379" s="23"/>
      <c r="C379" s="23"/>
    </row>
    <row r="380" spans="1:3" x14ac:dyDescent="0.25">
      <c r="A380" s="23"/>
      <c r="B380" s="23"/>
      <c r="C380" s="23"/>
    </row>
    <row r="381" spans="1:3" x14ac:dyDescent="0.25">
      <c r="A381" s="23"/>
      <c r="B381" s="23"/>
      <c r="C381" s="23"/>
    </row>
    <row r="382" spans="1:3" x14ac:dyDescent="0.25">
      <c r="A382" s="23"/>
      <c r="B382" s="23"/>
      <c r="C382" s="23"/>
    </row>
    <row r="383" spans="1:3" x14ac:dyDescent="0.25">
      <c r="A383" s="23"/>
      <c r="B383" s="23"/>
      <c r="C383" s="23"/>
    </row>
    <row r="384" spans="1:3" x14ac:dyDescent="0.25">
      <c r="A384" s="23"/>
      <c r="B384" s="23"/>
      <c r="C384" s="23"/>
    </row>
    <row r="385" spans="1:3" x14ac:dyDescent="0.25">
      <c r="A385" s="23"/>
      <c r="B385" s="23"/>
      <c r="C385" s="23"/>
    </row>
    <row r="386" spans="1:3" x14ac:dyDescent="0.25">
      <c r="A386" s="23"/>
      <c r="B386" s="23"/>
      <c r="C386" s="23"/>
    </row>
    <row r="387" spans="1:3" x14ac:dyDescent="0.25">
      <c r="A387" s="23"/>
      <c r="B387" s="23"/>
      <c r="C387" s="23"/>
    </row>
    <row r="388" spans="1:3" x14ac:dyDescent="0.25">
      <c r="A388" s="23"/>
      <c r="B388" s="23"/>
      <c r="C388" s="23"/>
    </row>
    <row r="389" spans="1:3" x14ac:dyDescent="0.25">
      <c r="A389" s="23"/>
      <c r="B389" s="23"/>
      <c r="C389" s="23"/>
    </row>
    <row r="390" spans="1:3" x14ac:dyDescent="0.25">
      <c r="A390" s="23"/>
      <c r="B390" s="23"/>
      <c r="C390" s="23"/>
    </row>
    <row r="391" spans="1:3" x14ac:dyDescent="0.25">
      <c r="A391" s="23"/>
      <c r="B391" s="23"/>
      <c r="C391" s="23"/>
    </row>
    <row r="392" spans="1:3" x14ac:dyDescent="0.25">
      <c r="A392" s="23"/>
      <c r="B392" s="23"/>
      <c r="C392" s="23"/>
    </row>
    <row r="393" spans="1:3" x14ac:dyDescent="0.25">
      <c r="A393" s="23"/>
      <c r="B393" s="23"/>
      <c r="C393" s="23"/>
    </row>
    <row r="394" spans="1:3" x14ac:dyDescent="0.25">
      <c r="A394" s="23"/>
      <c r="B394" s="23"/>
      <c r="C394" s="23"/>
    </row>
    <row r="395" spans="1:3" x14ac:dyDescent="0.25">
      <c r="A395" s="23"/>
      <c r="B395" s="23"/>
      <c r="C395" s="23"/>
    </row>
    <row r="396" spans="1:3" x14ac:dyDescent="0.25">
      <c r="A396" s="23"/>
      <c r="B396" s="23"/>
      <c r="C396" s="23"/>
    </row>
    <row r="397" spans="1:3" x14ac:dyDescent="0.25">
      <c r="A397" s="23"/>
      <c r="B397" s="23"/>
      <c r="C397" s="23"/>
    </row>
    <row r="398" spans="1:3" x14ac:dyDescent="0.25">
      <c r="A398" s="23"/>
      <c r="B398" s="23"/>
      <c r="C398" s="23"/>
    </row>
    <row r="399" spans="1:3" x14ac:dyDescent="0.25">
      <c r="A399" s="23"/>
      <c r="B399" s="23"/>
      <c r="C399" s="23"/>
    </row>
    <row r="400" spans="1:3" x14ac:dyDescent="0.25">
      <c r="A400" s="23"/>
      <c r="B400" s="23"/>
      <c r="C400" s="23"/>
    </row>
    <row r="401" spans="1:3" x14ac:dyDescent="0.25">
      <c r="A401" s="23"/>
      <c r="B401" s="23"/>
      <c r="C401" s="23"/>
    </row>
    <row r="402" spans="1:3" x14ac:dyDescent="0.25">
      <c r="A402" s="23"/>
      <c r="B402" s="23"/>
      <c r="C402" s="23"/>
    </row>
    <row r="403" spans="1:3" x14ac:dyDescent="0.25">
      <c r="A403" s="23"/>
      <c r="B403" s="23"/>
      <c r="C403" s="23"/>
    </row>
    <row r="404" spans="1:3" x14ac:dyDescent="0.25">
      <c r="A404" s="23"/>
      <c r="B404" s="23"/>
      <c r="C404" s="23"/>
    </row>
    <row r="405" spans="1:3" x14ac:dyDescent="0.25">
      <c r="A405" s="23"/>
      <c r="B405" s="23"/>
      <c r="C405" s="23"/>
    </row>
    <row r="406" spans="1:3" x14ac:dyDescent="0.25">
      <c r="A406" s="23"/>
      <c r="B406" s="23"/>
      <c r="C406" s="23"/>
    </row>
    <row r="407" spans="1:3" x14ac:dyDescent="0.25">
      <c r="A407" s="23"/>
      <c r="B407" s="23"/>
      <c r="C407" s="23"/>
    </row>
    <row r="408" spans="1:3" x14ac:dyDescent="0.25">
      <c r="A408" s="23"/>
      <c r="B408" s="23"/>
      <c r="C408" s="23"/>
    </row>
    <row r="409" spans="1:3" x14ac:dyDescent="0.25">
      <c r="A409" s="23"/>
      <c r="B409" s="23"/>
      <c r="C409" s="23"/>
    </row>
    <row r="410" spans="1:3" x14ac:dyDescent="0.25">
      <c r="A410" s="23"/>
      <c r="B410" s="23"/>
      <c r="C410" s="23"/>
    </row>
    <row r="411" spans="1:3" x14ac:dyDescent="0.25">
      <c r="A411" s="23"/>
      <c r="B411" s="23"/>
      <c r="C411" s="23"/>
    </row>
    <row r="412" spans="1:3" x14ac:dyDescent="0.25">
      <c r="A412" s="23"/>
      <c r="B412" s="23"/>
      <c r="C412" s="23"/>
    </row>
    <row r="413" spans="1:3" x14ac:dyDescent="0.25">
      <c r="A413" s="23"/>
      <c r="B413" s="23"/>
      <c r="C413" s="23"/>
    </row>
    <row r="414" spans="1:3" x14ac:dyDescent="0.25">
      <c r="A414" s="23"/>
      <c r="B414" s="23"/>
      <c r="C414" s="23"/>
    </row>
    <row r="415" spans="1:3" x14ac:dyDescent="0.25">
      <c r="A415" s="23"/>
      <c r="B415" s="23"/>
      <c r="C415" s="23"/>
    </row>
    <row r="416" spans="1:3" x14ac:dyDescent="0.25">
      <c r="A416" s="23"/>
      <c r="B416" s="23"/>
      <c r="C416" s="23"/>
    </row>
    <row r="417" spans="1:3" x14ac:dyDescent="0.25">
      <c r="A417" s="23"/>
      <c r="B417" s="23"/>
      <c r="C417" s="23"/>
    </row>
    <row r="418" spans="1:3" x14ac:dyDescent="0.25">
      <c r="A418" s="23"/>
      <c r="B418" s="23"/>
      <c r="C418" s="23"/>
    </row>
    <row r="419" spans="1:3" x14ac:dyDescent="0.25">
      <c r="A419" s="23"/>
      <c r="B419" s="23"/>
      <c r="C419" s="23"/>
    </row>
    <row r="420" spans="1:3" x14ac:dyDescent="0.25">
      <c r="A420" s="23"/>
      <c r="B420" s="23"/>
      <c r="C420" s="23"/>
    </row>
    <row r="421" spans="1:3" x14ac:dyDescent="0.25">
      <c r="A421" s="23"/>
      <c r="B421" s="23"/>
      <c r="C421" s="23"/>
    </row>
    <row r="422" spans="1:3" x14ac:dyDescent="0.25">
      <c r="A422" s="23"/>
      <c r="B422" s="23"/>
      <c r="C422" s="23"/>
    </row>
    <row r="423" spans="1:3" x14ac:dyDescent="0.25">
      <c r="A423" s="23"/>
      <c r="B423" s="23"/>
      <c r="C423" s="23"/>
    </row>
    <row r="424" spans="1:3" x14ac:dyDescent="0.25">
      <c r="A424" s="23"/>
      <c r="B424" s="23"/>
      <c r="C424" s="23"/>
    </row>
    <row r="425" spans="1:3" x14ac:dyDescent="0.25">
      <c r="A425" s="23"/>
      <c r="B425" s="23"/>
      <c r="C425" s="23"/>
    </row>
    <row r="426" spans="1:3" x14ac:dyDescent="0.25">
      <c r="A426" s="23"/>
      <c r="B426" s="23"/>
      <c r="C426" s="23"/>
    </row>
    <row r="427" spans="1:3" x14ac:dyDescent="0.25">
      <c r="A427" s="23"/>
      <c r="B427" s="23"/>
      <c r="C427" s="23"/>
    </row>
    <row r="428" spans="1:3" x14ac:dyDescent="0.25">
      <c r="A428" s="23"/>
      <c r="B428" s="23"/>
      <c r="C428" s="23"/>
    </row>
    <row r="429" spans="1:3" x14ac:dyDescent="0.25">
      <c r="A429" s="23"/>
      <c r="B429" s="23"/>
      <c r="C429" s="23"/>
    </row>
    <row r="430" spans="1:3" x14ac:dyDescent="0.25">
      <c r="A430" s="23"/>
      <c r="B430" s="23"/>
      <c r="C430" s="23"/>
    </row>
    <row r="431" spans="1:3" x14ac:dyDescent="0.25">
      <c r="A431" s="23"/>
      <c r="B431" s="23"/>
      <c r="C431" s="23"/>
    </row>
    <row r="432" spans="1:3" x14ac:dyDescent="0.25">
      <c r="A432" s="23"/>
      <c r="B432" s="23"/>
      <c r="C432" s="23"/>
    </row>
    <row r="433" spans="1:3" x14ac:dyDescent="0.25">
      <c r="A433" s="23"/>
      <c r="B433" s="23"/>
      <c r="C433" s="23"/>
    </row>
    <row r="434" spans="1:3" x14ac:dyDescent="0.25">
      <c r="A434" s="23"/>
      <c r="B434" s="23"/>
      <c r="C434" s="23"/>
    </row>
    <row r="435" spans="1:3" x14ac:dyDescent="0.25">
      <c r="A435" s="23"/>
      <c r="B435" s="23"/>
      <c r="C435" s="23"/>
    </row>
    <row r="436" spans="1:3" x14ac:dyDescent="0.25">
      <c r="A436" s="23"/>
      <c r="B436" s="23"/>
      <c r="C436" s="23"/>
    </row>
    <row r="437" spans="1:3" x14ac:dyDescent="0.25">
      <c r="A437" s="23"/>
      <c r="B437" s="23"/>
      <c r="C437" s="23"/>
    </row>
    <row r="438" spans="1:3" x14ac:dyDescent="0.25">
      <c r="A438" s="23"/>
      <c r="B438" s="23"/>
      <c r="C438" s="23"/>
    </row>
    <row r="439" spans="1:3" x14ac:dyDescent="0.25">
      <c r="A439" s="23"/>
      <c r="B439" s="23"/>
      <c r="C439" s="23"/>
    </row>
    <row r="440" spans="1:3" x14ac:dyDescent="0.25">
      <c r="A440" s="23"/>
      <c r="B440" s="23"/>
      <c r="C440" s="23"/>
    </row>
    <row r="441" spans="1:3" x14ac:dyDescent="0.25">
      <c r="A441" s="23"/>
      <c r="B441" s="23"/>
      <c r="C441" s="23"/>
    </row>
    <row r="442" spans="1:3" x14ac:dyDescent="0.25">
      <c r="A442" s="23"/>
      <c r="B442" s="23"/>
      <c r="C442" s="23"/>
    </row>
    <row r="443" spans="1:3" x14ac:dyDescent="0.25">
      <c r="A443" s="23"/>
      <c r="B443" s="23"/>
      <c r="C443" s="23"/>
    </row>
    <row r="444" spans="1:3" x14ac:dyDescent="0.25">
      <c r="A444" s="23"/>
      <c r="B444" s="23"/>
      <c r="C444" s="23"/>
    </row>
    <row r="445" spans="1:3" x14ac:dyDescent="0.25">
      <c r="A445" s="23"/>
      <c r="B445" s="23"/>
      <c r="C445" s="23"/>
    </row>
    <row r="446" spans="1:3" x14ac:dyDescent="0.25">
      <c r="A446" s="23"/>
      <c r="B446" s="23"/>
      <c r="C446" s="23"/>
    </row>
    <row r="447" spans="1:3" x14ac:dyDescent="0.25">
      <c r="A447" s="23"/>
      <c r="B447" s="23"/>
      <c r="C447" s="23"/>
    </row>
    <row r="448" spans="1:3" x14ac:dyDescent="0.25">
      <c r="A448" s="23"/>
      <c r="B448" s="23"/>
      <c r="C448" s="23"/>
    </row>
    <row r="449" spans="1:3" x14ac:dyDescent="0.25">
      <c r="A449" s="23"/>
      <c r="B449" s="23"/>
      <c r="C449" s="23"/>
    </row>
    <row r="450" spans="1:3" x14ac:dyDescent="0.25">
      <c r="A450" s="23"/>
      <c r="B450" s="23"/>
      <c r="C450" s="23"/>
    </row>
    <row r="451" spans="1:3" x14ac:dyDescent="0.25">
      <c r="A451" s="23"/>
      <c r="B451" s="23"/>
      <c r="C451" s="23"/>
    </row>
    <row r="452" spans="1:3" x14ac:dyDescent="0.25">
      <c r="A452" s="23"/>
      <c r="B452" s="23"/>
      <c r="C452" s="23"/>
    </row>
    <row r="453" spans="1:3" x14ac:dyDescent="0.25">
      <c r="A453" s="23"/>
      <c r="B453" s="23"/>
      <c r="C453" s="23"/>
    </row>
    <row r="454" spans="1:3" x14ac:dyDescent="0.25">
      <c r="A454" s="23"/>
      <c r="B454" s="23"/>
      <c r="C454" s="23"/>
    </row>
    <row r="455" spans="1:3" x14ac:dyDescent="0.25">
      <c r="A455" s="23"/>
      <c r="B455" s="23"/>
      <c r="C455" s="23"/>
    </row>
    <row r="456" spans="1:3" x14ac:dyDescent="0.25">
      <c r="A456" s="23"/>
      <c r="B456" s="23"/>
      <c r="C456" s="23"/>
    </row>
    <row r="457" spans="1:3" x14ac:dyDescent="0.25">
      <c r="A457" s="23"/>
      <c r="B457" s="23"/>
      <c r="C457" s="23"/>
    </row>
    <row r="458" spans="1:3" x14ac:dyDescent="0.25">
      <c r="A458" s="23"/>
      <c r="B458" s="23"/>
      <c r="C458" s="23"/>
    </row>
    <row r="459" spans="1:3" x14ac:dyDescent="0.25">
      <c r="A459" s="23"/>
      <c r="B459" s="23"/>
      <c r="C459" s="23"/>
    </row>
    <row r="460" spans="1:3" x14ac:dyDescent="0.25">
      <c r="A460" s="23"/>
      <c r="B460" s="23"/>
      <c r="C460" s="23"/>
    </row>
    <row r="461" spans="1:3" x14ac:dyDescent="0.25">
      <c r="A461" s="23"/>
      <c r="B461" s="23"/>
      <c r="C461" s="23"/>
    </row>
    <row r="462" spans="1:3" x14ac:dyDescent="0.25">
      <c r="A462" s="23"/>
      <c r="B462" s="23"/>
      <c r="C462" s="23"/>
    </row>
    <row r="463" spans="1:3" x14ac:dyDescent="0.25">
      <c r="A463" s="23"/>
      <c r="B463" s="23"/>
      <c r="C463" s="23"/>
    </row>
    <row r="464" spans="1:3" x14ac:dyDescent="0.25">
      <c r="A464" s="23"/>
      <c r="B464" s="23"/>
      <c r="C464" s="23"/>
    </row>
    <row r="465" spans="1:3" x14ac:dyDescent="0.25">
      <c r="A465" s="23"/>
      <c r="B465" s="23"/>
      <c r="C465" s="23"/>
    </row>
    <row r="466" spans="1:3" x14ac:dyDescent="0.25">
      <c r="A466" s="23"/>
      <c r="B466" s="23"/>
      <c r="C466" s="23"/>
    </row>
    <row r="467" spans="1:3" x14ac:dyDescent="0.25">
      <c r="A467" s="23"/>
      <c r="B467" s="23"/>
      <c r="C467" s="23"/>
    </row>
    <row r="468" spans="1:3" x14ac:dyDescent="0.25">
      <c r="A468" s="23"/>
      <c r="B468" s="23"/>
      <c r="C468" s="23"/>
    </row>
    <row r="469" spans="1:3" x14ac:dyDescent="0.25">
      <c r="A469" s="23"/>
      <c r="B469" s="23"/>
      <c r="C469" s="23"/>
    </row>
    <row r="470" spans="1:3" x14ac:dyDescent="0.25">
      <c r="A470" s="23"/>
      <c r="B470" s="23"/>
      <c r="C470" s="23"/>
    </row>
    <row r="471" spans="1:3" x14ac:dyDescent="0.25">
      <c r="A471" s="23"/>
      <c r="B471" s="23"/>
      <c r="C471" s="23"/>
    </row>
    <row r="472" spans="1:3" x14ac:dyDescent="0.25">
      <c r="A472" s="23"/>
      <c r="B472" s="23"/>
      <c r="C472" s="23"/>
    </row>
    <row r="473" spans="1:3" x14ac:dyDescent="0.25">
      <c r="A473" s="23"/>
      <c r="B473" s="23"/>
      <c r="C473" s="23"/>
    </row>
    <row r="474" spans="1:3" x14ac:dyDescent="0.25">
      <c r="A474" s="23"/>
      <c r="B474" s="23"/>
      <c r="C474" s="23"/>
    </row>
    <row r="475" spans="1:3" x14ac:dyDescent="0.25">
      <c r="A475" s="23"/>
      <c r="B475" s="23"/>
      <c r="C475" s="23"/>
    </row>
    <row r="476" spans="1:3" x14ac:dyDescent="0.25">
      <c r="A476" s="23"/>
      <c r="B476" s="23"/>
      <c r="C476" s="23"/>
    </row>
    <row r="477" spans="1:3" x14ac:dyDescent="0.25">
      <c r="A477" s="23"/>
      <c r="B477" s="23"/>
      <c r="C477" s="23"/>
    </row>
    <row r="478" spans="1:3" x14ac:dyDescent="0.25">
      <c r="A478" s="23"/>
      <c r="B478" s="23"/>
      <c r="C478" s="23"/>
    </row>
    <row r="479" spans="1:3" x14ac:dyDescent="0.25">
      <c r="A479" s="23"/>
      <c r="B479" s="23"/>
      <c r="C479" s="23"/>
    </row>
    <row r="480" spans="1:3" x14ac:dyDescent="0.25">
      <c r="A480" s="23"/>
      <c r="B480" s="23"/>
      <c r="C480" s="23"/>
    </row>
    <row r="481" spans="1:3" x14ac:dyDescent="0.25">
      <c r="A481" s="23"/>
      <c r="B481" s="23"/>
      <c r="C481" s="23"/>
    </row>
    <row r="482" spans="1:3" x14ac:dyDescent="0.25">
      <c r="A482" s="23"/>
      <c r="B482" s="23"/>
      <c r="C482" s="23"/>
    </row>
    <row r="483" spans="1:3" x14ac:dyDescent="0.25">
      <c r="A483" s="23"/>
      <c r="B483" s="23"/>
      <c r="C483" s="23"/>
    </row>
    <row r="484" spans="1:3" x14ac:dyDescent="0.25">
      <c r="A484" s="23"/>
      <c r="B484" s="23"/>
      <c r="C484" s="23"/>
    </row>
    <row r="485" spans="1:3" x14ac:dyDescent="0.25">
      <c r="A485" s="23"/>
      <c r="B485" s="23"/>
      <c r="C485" s="23"/>
    </row>
    <row r="486" spans="1:3" x14ac:dyDescent="0.25">
      <c r="A486" s="23"/>
      <c r="B486" s="23"/>
      <c r="C486" s="23"/>
    </row>
    <row r="487" spans="1:3" x14ac:dyDescent="0.25">
      <c r="A487" s="23"/>
      <c r="B487" s="23"/>
      <c r="C487" s="23"/>
    </row>
    <row r="488" spans="1:3" x14ac:dyDescent="0.25">
      <c r="A488" s="23"/>
      <c r="B488" s="23"/>
      <c r="C488" s="23"/>
    </row>
    <row r="489" spans="1:3" x14ac:dyDescent="0.25">
      <c r="A489" s="23"/>
      <c r="B489" s="23"/>
      <c r="C489" s="23"/>
    </row>
    <row r="490" spans="1:3" x14ac:dyDescent="0.25">
      <c r="A490" s="23"/>
      <c r="B490" s="23"/>
      <c r="C490" s="23"/>
    </row>
    <row r="491" spans="1:3" x14ac:dyDescent="0.25">
      <c r="A491" s="23"/>
      <c r="B491" s="23"/>
      <c r="C491" s="23"/>
    </row>
    <row r="492" spans="1:3" x14ac:dyDescent="0.25">
      <c r="A492" s="23"/>
      <c r="B492" s="23"/>
      <c r="C492" s="23"/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65"/>
  <sheetViews>
    <sheetView tabSelected="1" topLeftCell="A11" zoomScaleNormal="100" workbookViewId="0">
      <selection activeCell="E20" sqref="E20"/>
    </sheetView>
  </sheetViews>
  <sheetFormatPr defaultColWidth="8.7109375" defaultRowHeight="15" x14ac:dyDescent="0.25"/>
  <cols>
    <col min="1" max="1" width="24.85546875" style="7" customWidth="1"/>
    <col min="2" max="2" width="14.28515625" style="7" customWidth="1"/>
    <col min="3" max="3" width="16.28515625" customWidth="1"/>
    <col min="4" max="4" width="13.28515625" customWidth="1"/>
    <col min="1024" max="1025" width="11.5703125" customWidth="1"/>
  </cols>
  <sheetData>
    <row r="1" spans="1:1024" x14ac:dyDescent="0.25">
      <c r="A1" s="25" t="s">
        <v>79</v>
      </c>
      <c r="B1" s="26"/>
    </row>
    <row r="2" spans="1:1024" x14ac:dyDescent="0.25">
      <c r="A2" s="27"/>
      <c r="B2" s="28"/>
    </row>
    <row r="3" spans="1:1024" x14ac:dyDescent="0.25">
      <c r="A3" s="27" t="s">
        <v>80</v>
      </c>
      <c r="B3" s="28"/>
    </row>
    <row r="4" spans="1:1024" s="4" customFormat="1" ht="15.75" customHeight="1" x14ac:dyDescent="0.25">
      <c r="A4" s="27"/>
      <c r="B4" s="29" t="s">
        <v>81</v>
      </c>
      <c r="C4" s="4" t="s">
        <v>82</v>
      </c>
      <c r="D4" s="4" t="s">
        <v>83</v>
      </c>
      <c r="AMJ4"/>
    </row>
    <row r="5" spans="1:1024" s="4" customFormat="1" x14ac:dyDescent="0.25">
      <c r="A5" s="30"/>
      <c r="B5" s="29"/>
      <c r="C5" s="31">
        <v>43923</v>
      </c>
      <c r="D5" s="4" t="s">
        <v>84</v>
      </c>
      <c r="AMJ5"/>
    </row>
    <row r="6" spans="1:1024" x14ac:dyDescent="0.25">
      <c r="A6" s="32" t="s">
        <v>85</v>
      </c>
      <c r="B6" s="28">
        <v>42179</v>
      </c>
      <c r="C6">
        <v>42179</v>
      </c>
      <c r="D6" s="3">
        <f t="shared" ref="D6:D11" si="0">B6-C6</f>
        <v>0</v>
      </c>
    </row>
    <row r="7" spans="1:1024" x14ac:dyDescent="0.25">
      <c r="A7" s="32" t="s">
        <v>86</v>
      </c>
      <c r="B7" s="28">
        <v>500</v>
      </c>
      <c r="C7">
        <v>0</v>
      </c>
      <c r="D7" s="3">
        <f t="shared" si="0"/>
        <v>500</v>
      </c>
    </row>
    <row r="8" spans="1:1024" x14ac:dyDescent="0.25">
      <c r="A8" s="32" t="s">
        <v>87</v>
      </c>
      <c r="B8" s="28">
        <v>200</v>
      </c>
      <c r="C8">
        <v>0</v>
      </c>
      <c r="D8" s="3">
        <f t="shared" si="0"/>
        <v>200</v>
      </c>
    </row>
    <row r="9" spans="1:1024" x14ac:dyDescent="0.25">
      <c r="A9" s="32" t="s">
        <v>88</v>
      </c>
      <c r="B9" s="28">
        <v>0</v>
      </c>
      <c r="C9">
        <v>0</v>
      </c>
      <c r="D9" s="3">
        <f t="shared" si="0"/>
        <v>0</v>
      </c>
    </row>
    <row r="10" spans="1:1024" x14ac:dyDescent="0.25">
      <c r="A10" s="32" t="s">
        <v>89</v>
      </c>
      <c r="B10" s="28">
        <v>1</v>
      </c>
      <c r="C10">
        <v>0</v>
      </c>
      <c r="D10" s="3">
        <f t="shared" si="0"/>
        <v>1</v>
      </c>
    </row>
    <row r="11" spans="1:1024" x14ac:dyDescent="0.25">
      <c r="A11" s="32" t="s">
        <v>90</v>
      </c>
      <c r="B11" s="28">
        <v>20500</v>
      </c>
      <c r="C11">
        <v>0</v>
      </c>
      <c r="D11" s="3">
        <f t="shared" si="0"/>
        <v>20500</v>
      </c>
    </row>
    <row r="12" spans="1:1024" x14ac:dyDescent="0.25">
      <c r="A12" s="32" t="s">
        <v>91</v>
      </c>
      <c r="B12" s="28">
        <v>0</v>
      </c>
      <c r="C12">
        <v>0</v>
      </c>
      <c r="D12" s="3">
        <v>0</v>
      </c>
    </row>
    <row r="13" spans="1:1024" x14ac:dyDescent="0.25">
      <c r="A13" s="32" t="s">
        <v>11</v>
      </c>
      <c r="B13" s="33">
        <v>10</v>
      </c>
      <c r="C13" s="34">
        <v>0</v>
      </c>
      <c r="D13" s="34">
        <f>B13-C13</f>
        <v>10</v>
      </c>
    </row>
    <row r="14" spans="1:1024" x14ac:dyDescent="0.25">
      <c r="A14" s="35" t="s">
        <v>92</v>
      </c>
      <c r="B14" s="28">
        <f>SUM(B6:B13)</f>
        <v>63390</v>
      </c>
      <c r="C14" s="28">
        <f>SUM(C6:C13)</f>
        <v>42179</v>
      </c>
      <c r="D14" s="28">
        <f>SUM(D6:D13)</f>
        <v>21211</v>
      </c>
    </row>
    <row r="15" spans="1:1024" x14ac:dyDescent="0.25">
      <c r="A15" s="35"/>
      <c r="B15" s="28"/>
    </row>
    <row r="16" spans="1:1024" x14ac:dyDescent="0.25">
      <c r="A16" s="27" t="s">
        <v>93</v>
      </c>
      <c r="B16" s="28"/>
    </row>
    <row r="17" spans="1:1024" s="4" customFormat="1" ht="15.75" customHeight="1" x14ac:dyDescent="0.25">
      <c r="A17" s="27"/>
      <c r="B17" s="29" t="s">
        <v>81</v>
      </c>
      <c r="C17" s="4" t="s">
        <v>94</v>
      </c>
      <c r="D17" s="4" t="s">
        <v>83</v>
      </c>
      <c r="AMJ17"/>
    </row>
    <row r="18" spans="1:1024" s="4" customFormat="1" x14ac:dyDescent="0.25">
      <c r="A18" s="30"/>
      <c r="B18" s="29"/>
      <c r="C18" s="31">
        <v>44049</v>
      </c>
      <c r="D18" s="4" t="s">
        <v>84</v>
      </c>
      <c r="AMJ18"/>
    </row>
    <row r="19" spans="1:1024" x14ac:dyDescent="0.25">
      <c r="A19" s="32" t="s">
        <v>89</v>
      </c>
      <c r="B19" s="8">
        <v>1000</v>
      </c>
      <c r="C19">
        <v>55</v>
      </c>
      <c r="D19" s="3">
        <f t="shared" ref="D19:D50" si="1">B19-C19</f>
        <v>945</v>
      </c>
      <c r="E19" t="s">
        <v>353</v>
      </c>
    </row>
    <row r="20" spans="1:1024" x14ac:dyDescent="0.25">
      <c r="A20" s="32" t="s">
        <v>90</v>
      </c>
      <c r="B20" s="7">
        <v>3000</v>
      </c>
      <c r="C20" s="3">
        <v>3000</v>
      </c>
      <c r="D20" s="3">
        <f t="shared" si="1"/>
        <v>0</v>
      </c>
      <c r="E20" t="s">
        <v>194</v>
      </c>
    </row>
    <row r="21" spans="1:1024" x14ac:dyDescent="0.25">
      <c r="A21" s="32" t="s">
        <v>95</v>
      </c>
      <c r="B21" s="7">
        <v>2500</v>
      </c>
      <c r="C21">
        <v>2500</v>
      </c>
      <c r="D21" s="3">
        <f t="shared" si="1"/>
        <v>0</v>
      </c>
      <c r="E21" t="s">
        <v>194</v>
      </c>
    </row>
    <row r="22" spans="1:1024" x14ac:dyDescent="0.25">
      <c r="A22" s="32" t="s">
        <v>96</v>
      </c>
      <c r="B22" s="7">
        <v>1500</v>
      </c>
      <c r="C22" s="3">
        <f>Expenditure!Y118</f>
        <v>500</v>
      </c>
      <c r="D22" s="3">
        <f t="shared" si="1"/>
        <v>1000</v>
      </c>
    </row>
    <row r="23" spans="1:1024" x14ac:dyDescent="0.25">
      <c r="A23" s="32" t="s">
        <v>97</v>
      </c>
      <c r="B23" s="7">
        <v>15000</v>
      </c>
      <c r="C23" s="3">
        <f>Expenditure!P118+10000</f>
        <v>10309.5</v>
      </c>
      <c r="D23" s="3">
        <f t="shared" si="1"/>
        <v>4690.5</v>
      </c>
      <c r="E23" t="s">
        <v>255</v>
      </c>
    </row>
    <row r="24" spans="1:1024" x14ac:dyDescent="0.25">
      <c r="A24" s="32" t="s">
        <v>98</v>
      </c>
      <c r="B24" s="7">
        <v>800</v>
      </c>
      <c r="C24" s="3">
        <f>Expenditure!V118</f>
        <v>424.74</v>
      </c>
      <c r="D24" s="3">
        <f t="shared" si="1"/>
        <v>375.26</v>
      </c>
    </row>
    <row r="25" spans="1:1024" x14ac:dyDescent="0.25">
      <c r="A25" s="32" t="s">
        <v>88</v>
      </c>
      <c r="B25" s="7">
        <v>4500</v>
      </c>
      <c r="C25" s="3">
        <f>Expenditure!T118</f>
        <v>4035</v>
      </c>
      <c r="D25" s="3">
        <f t="shared" si="1"/>
        <v>465</v>
      </c>
    </row>
    <row r="26" spans="1:1024" x14ac:dyDescent="0.25">
      <c r="A26" s="32" t="s">
        <v>99</v>
      </c>
      <c r="B26" s="7">
        <v>1000</v>
      </c>
      <c r="C26" s="3">
        <v>0</v>
      </c>
      <c r="D26" s="3">
        <f t="shared" si="1"/>
        <v>1000</v>
      </c>
    </row>
    <row r="27" spans="1:1024" x14ac:dyDescent="0.25">
      <c r="A27" s="32" t="s">
        <v>100</v>
      </c>
      <c r="B27" s="7">
        <v>0</v>
      </c>
      <c r="C27">
        <v>0</v>
      </c>
      <c r="D27" s="3">
        <f t="shared" si="1"/>
        <v>0</v>
      </c>
    </row>
    <row r="28" spans="1:1024" x14ac:dyDescent="0.25">
      <c r="A28" s="32" t="s">
        <v>101</v>
      </c>
      <c r="B28" s="7">
        <v>8000</v>
      </c>
      <c r="C28" s="3">
        <f>Expenditure!J118+Expenditure!K118</f>
        <v>11749.919999999998</v>
      </c>
      <c r="D28" s="3">
        <f t="shared" si="1"/>
        <v>-3749.9199999999983</v>
      </c>
    </row>
    <row r="29" spans="1:1024" x14ac:dyDescent="0.25">
      <c r="A29" s="32" t="s">
        <v>102</v>
      </c>
      <c r="B29" s="7">
        <v>0</v>
      </c>
      <c r="C29" s="3">
        <v>0</v>
      </c>
      <c r="D29" s="3">
        <v>0</v>
      </c>
    </row>
    <row r="30" spans="1:1024" x14ac:dyDescent="0.25">
      <c r="A30" s="32" t="s">
        <v>103</v>
      </c>
      <c r="B30" s="7">
        <v>5000</v>
      </c>
      <c r="C30" s="3">
        <f>Expenditure!U118</f>
        <v>2124.38</v>
      </c>
      <c r="D30" s="3">
        <f t="shared" si="1"/>
        <v>2875.62</v>
      </c>
    </row>
    <row r="31" spans="1:1024" x14ac:dyDescent="0.25">
      <c r="A31" s="32" t="s">
        <v>104</v>
      </c>
      <c r="B31" s="7">
        <v>2800</v>
      </c>
      <c r="C31" s="3">
        <f>Expenditure!AD118</f>
        <v>3266</v>
      </c>
      <c r="D31" s="3">
        <f t="shared" si="1"/>
        <v>-466</v>
      </c>
    </row>
    <row r="32" spans="1:1024" x14ac:dyDescent="0.25">
      <c r="A32" s="32" t="s">
        <v>105</v>
      </c>
      <c r="B32" s="7">
        <v>1000</v>
      </c>
      <c r="C32">
        <v>1000</v>
      </c>
      <c r="D32" s="3">
        <f t="shared" si="1"/>
        <v>0</v>
      </c>
      <c r="E32" t="s">
        <v>193</v>
      </c>
    </row>
    <row r="33" spans="1:4" x14ac:dyDescent="0.25">
      <c r="A33" s="32" t="s">
        <v>106</v>
      </c>
      <c r="B33" s="7">
        <v>500</v>
      </c>
      <c r="C33" s="3">
        <f>Expenditure!H118</f>
        <v>556.76</v>
      </c>
      <c r="D33" s="3">
        <f t="shared" si="1"/>
        <v>-56.759999999999991</v>
      </c>
    </row>
    <row r="34" spans="1:4" x14ac:dyDescent="0.25">
      <c r="A34" s="32" t="s">
        <v>107</v>
      </c>
      <c r="B34" s="7">
        <v>400</v>
      </c>
      <c r="C34" s="3">
        <f>Expenditure!AI118</f>
        <v>200</v>
      </c>
      <c r="D34" s="3">
        <f t="shared" si="1"/>
        <v>200</v>
      </c>
    </row>
    <row r="35" spans="1:4" x14ac:dyDescent="0.25">
      <c r="A35" s="32" t="s">
        <v>108</v>
      </c>
      <c r="B35" s="7">
        <v>400</v>
      </c>
      <c r="C35" s="3">
        <f>Expenditure!AJ118</f>
        <v>340</v>
      </c>
      <c r="D35" s="3">
        <f t="shared" si="1"/>
        <v>60</v>
      </c>
    </row>
    <row r="36" spans="1:4" x14ac:dyDescent="0.25">
      <c r="A36" s="32" t="s">
        <v>109</v>
      </c>
      <c r="B36" s="7">
        <v>300</v>
      </c>
      <c r="C36" s="3">
        <f>Expenditure!O118</f>
        <v>125</v>
      </c>
      <c r="D36" s="3">
        <f t="shared" si="1"/>
        <v>175</v>
      </c>
    </row>
    <row r="37" spans="1:4" x14ac:dyDescent="0.25">
      <c r="A37" s="32" t="s">
        <v>110</v>
      </c>
      <c r="B37" s="7">
        <v>6000</v>
      </c>
      <c r="C37" s="3">
        <f>Expenditure!Q118+Expenditure!R118</f>
        <v>6297.9900000000016</v>
      </c>
      <c r="D37" s="3">
        <f t="shared" si="1"/>
        <v>-297.9900000000016</v>
      </c>
    </row>
    <row r="38" spans="1:4" x14ac:dyDescent="0.25">
      <c r="A38" s="32" t="s">
        <v>111</v>
      </c>
      <c r="B38" s="7">
        <v>1000</v>
      </c>
      <c r="C38" s="3">
        <f>Expenditure!AC118</f>
        <v>380</v>
      </c>
      <c r="D38" s="3">
        <f t="shared" si="1"/>
        <v>620</v>
      </c>
    </row>
    <row r="39" spans="1:4" x14ac:dyDescent="0.25">
      <c r="A39" s="32" t="s">
        <v>112</v>
      </c>
      <c r="B39" s="7">
        <f>15*12</f>
        <v>180</v>
      </c>
      <c r="C39" s="3">
        <f>Expenditure!L118</f>
        <v>371.10999999999996</v>
      </c>
      <c r="D39" s="3">
        <f t="shared" si="1"/>
        <v>-191.10999999999996</v>
      </c>
    </row>
    <row r="40" spans="1:4" x14ac:dyDescent="0.25">
      <c r="A40" s="32" t="s">
        <v>113</v>
      </c>
      <c r="B40" s="7">
        <v>320</v>
      </c>
      <c r="C40" s="3">
        <v>0</v>
      </c>
      <c r="D40" s="3">
        <f t="shared" si="1"/>
        <v>320</v>
      </c>
    </row>
    <row r="41" spans="1:4" x14ac:dyDescent="0.25">
      <c r="A41" s="32" t="s">
        <v>114</v>
      </c>
      <c r="B41" s="7">
        <v>500</v>
      </c>
      <c r="C41" s="3">
        <f>Expenditure!N118</f>
        <v>217.5</v>
      </c>
      <c r="D41" s="3">
        <f t="shared" si="1"/>
        <v>282.5</v>
      </c>
    </row>
    <row r="42" spans="1:4" x14ac:dyDescent="0.25">
      <c r="A42" s="32" t="s">
        <v>115</v>
      </c>
      <c r="B42" s="7">
        <v>100</v>
      </c>
      <c r="C42" s="3">
        <f>Expenditure!X118</f>
        <v>15.6</v>
      </c>
      <c r="D42" s="3">
        <f t="shared" si="1"/>
        <v>84.4</v>
      </c>
    </row>
    <row r="43" spans="1:4" x14ac:dyDescent="0.25">
      <c r="A43" s="32" t="s">
        <v>116</v>
      </c>
      <c r="B43" s="7">
        <v>400</v>
      </c>
      <c r="C43" s="3">
        <f>Expenditure!Z118</f>
        <v>10</v>
      </c>
      <c r="D43" s="3">
        <f t="shared" si="1"/>
        <v>390</v>
      </c>
    </row>
    <row r="44" spans="1:4" x14ac:dyDescent="0.25">
      <c r="A44" s="32" t="s">
        <v>117</v>
      </c>
      <c r="B44" s="7">
        <v>200</v>
      </c>
      <c r="C44" s="3">
        <v>0</v>
      </c>
      <c r="D44" s="3">
        <f t="shared" si="1"/>
        <v>200</v>
      </c>
    </row>
    <row r="45" spans="1:4" x14ac:dyDescent="0.25">
      <c r="A45" s="32" t="s">
        <v>118</v>
      </c>
      <c r="B45" s="7">
        <v>200</v>
      </c>
      <c r="C45" s="3">
        <f>Expenditure!W118</f>
        <v>293.91000000000003</v>
      </c>
      <c r="D45" s="3">
        <f t="shared" si="1"/>
        <v>-93.910000000000025</v>
      </c>
    </row>
    <row r="46" spans="1:4" x14ac:dyDescent="0.25">
      <c r="A46" s="32" t="s">
        <v>119</v>
      </c>
      <c r="B46" s="7">
        <v>0</v>
      </c>
      <c r="C46">
        <v>0</v>
      </c>
      <c r="D46" s="3">
        <f t="shared" si="1"/>
        <v>0</v>
      </c>
    </row>
    <row r="47" spans="1:4" x14ac:dyDescent="0.25">
      <c r="A47" s="32" t="s">
        <v>120</v>
      </c>
      <c r="B47" s="7">
        <v>250</v>
      </c>
      <c r="C47" s="3">
        <v>0</v>
      </c>
      <c r="D47" s="3">
        <f t="shared" si="1"/>
        <v>250</v>
      </c>
    </row>
    <row r="48" spans="1:4" x14ac:dyDescent="0.25">
      <c r="A48" s="32" t="s">
        <v>121</v>
      </c>
      <c r="B48" s="7">
        <v>0</v>
      </c>
      <c r="C48" s="3">
        <v>0</v>
      </c>
      <c r="D48" s="3">
        <f t="shared" si="1"/>
        <v>0</v>
      </c>
    </row>
    <row r="49" spans="1:1024" x14ac:dyDescent="0.25">
      <c r="A49" s="32" t="s">
        <v>122</v>
      </c>
      <c r="B49" s="7">
        <v>0</v>
      </c>
      <c r="C49" s="3">
        <v>0</v>
      </c>
      <c r="D49" s="3">
        <f t="shared" si="1"/>
        <v>0</v>
      </c>
    </row>
    <row r="50" spans="1:1024" x14ac:dyDescent="0.25">
      <c r="A50" s="32" t="s">
        <v>123</v>
      </c>
      <c r="B50" s="26">
        <v>100</v>
      </c>
      <c r="C50" s="14">
        <f>Expenditure!AG118</f>
        <v>30</v>
      </c>
      <c r="D50" s="14">
        <f t="shared" si="1"/>
        <v>70</v>
      </c>
    </row>
    <row r="51" spans="1:1024" x14ac:dyDescent="0.25">
      <c r="A51" s="32" t="s">
        <v>251</v>
      </c>
      <c r="B51" s="26">
        <v>0</v>
      </c>
      <c r="C51" s="14">
        <v>200</v>
      </c>
      <c r="D51" s="14">
        <v>-200</v>
      </c>
    </row>
    <row r="52" spans="1:1024" x14ac:dyDescent="0.25">
      <c r="A52" s="32" t="s">
        <v>220</v>
      </c>
      <c r="B52" s="36">
        <v>0</v>
      </c>
      <c r="C52" s="34">
        <f>Expenditure!L118</f>
        <v>371.10999999999996</v>
      </c>
      <c r="D52" s="34">
        <v>0</v>
      </c>
    </row>
    <row r="53" spans="1:1024" x14ac:dyDescent="0.25">
      <c r="A53" s="35" t="s">
        <v>124</v>
      </c>
      <c r="B53" s="37">
        <f>SUM(B19:B50)</f>
        <v>56950</v>
      </c>
      <c r="C53" s="37">
        <f>SUM(C19:C50)</f>
        <v>47802.410000000011</v>
      </c>
      <c r="D53" s="37">
        <f>SUM(D19:D50)</f>
        <v>9147.59</v>
      </c>
    </row>
    <row r="54" spans="1:1024" x14ac:dyDescent="0.25">
      <c r="A54" s="35"/>
      <c r="B54" s="27"/>
    </row>
    <row r="55" spans="1:1024" x14ac:dyDescent="0.25">
      <c r="A55" s="35"/>
      <c r="B55" s="27"/>
    </row>
    <row r="56" spans="1:1024" s="4" customFormat="1" x14ac:dyDescent="0.25">
      <c r="A56" s="38"/>
      <c r="B56" s="38" t="s">
        <v>125</v>
      </c>
      <c r="C56" s="4" t="s">
        <v>126</v>
      </c>
      <c r="D56" s="4" t="s">
        <v>127</v>
      </c>
      <c r="AMJ56"/>
    </row>
    <row r="57" spans="1:1024" x14ac:dyDescent="0.25">
      <c r="A57" s="7" t="s">
        <v>92</v>
      </c>
      <c r="B57" s="8">
        <f>B14</f>
        <v>63390</v>
      </c>
      <c r="C57" s="3">
        <f>C14</f>
        <v>42179</v>
      </c>
      <c r="D57" s="3">
        <f>D14</f>
        <v>21211</v>
      </c>
    </row>
    <row r="58" spans="1:1024" x14ac:dyDescent="0.25">
      <c r="A58" s="7" t="s">
        <v>124</v>
      </c>
      <c r="B58" s="33">
        <f>B53</f>
        <v>56950</v>
      </c>
      <c r="C58" s="34">
        <f>C53</f>
        <v>47802.410000000011</v>
      </c>
      <c r="D58" s="34">
        <f>D53</f>
        <v>9147.59</v>
      </c>
    </row>
    <row r="59" spans="1:1024" x14ac:dyDescent="0.25">
      <c r="B59" s="8">
        <f>B57-B58</f>
        <v>6440</v>
      </c>
      <c r="C59" s="8">
        <f>C57-C58</f>
        <v>-5623.4100000000108</v>
      </c>
      <c r="D59" s="8">
        <f>D57-D58</f>
        <v>12063.41</v>
      </c>
    </row>
    <row r="60" spans="1:1024" x14ac:dyDescent="0.25">
      <c r="A60" s="32"/>
    </row>
    <row r="61" spans="1:1024" x14ac:dyDescent="0.25">
      <c r="A61" s="39"/>
    </row>
    <row r="62" spans="1:1024" x14ac:dyDescent="0.25">
      <c r="A62" s="32" t="s">
        <v>128</v>
      </c>
    </row>
    <row r="63" spans="1:1024" x14ac:dyDescent="0.25">
      <c r="A63" s="32"/>
    </row>
    <row r="64" spans="1:1024" x14ac:dyDescent="0.25">
      <c r="A64" s="32"/>
    </row>
    <row r="65" spans="1:1" x14ac:dyDescent="0.25">
      <c r="A65" s="32"/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zoomScaleNormal="100" workbookViewId="0">
      <selection activeCell="A11" sqref="A11"/>
    </sheetView>
  </sheetViews>
  <sheetFormatPr defaultColWidth="8.7109375" defaultRowHeight="15" x14ac:dyDescent="0.25"/>
  <cols>
    <col min="5" max="5" width="12.7109375" style="3" customWidth="1"/>
    <col min="6" max="6" width="13.5703125" customWidth="1"/>
    <col min="7" max="7" width="9.85546875" customWidth="1"/>
    <col min="8" max="8" width="13.42578125" customWidth="1"/>
  </cols>
  <sheetData>
    <row r="1" spans="1:10" x14ac:dyDescent="0.25">
      <c r="A1" t="s">
        <v>0</v>
      </c>
      <c r="H1" t="s">
        <v>129</v>
      </c>
    </row>
    <row r="3" spans="1:10" s="40" customFormat="1" x14ac:dyDescent="0.25">
      <c r="E3" s="21" t="s">
        <v>130</v>
      </c>
      <c r="F3" s="20" t="s">
        <v>151</v>
      </c>
      <c r="G3" s="20" t="s">
        <v>151</v>
      </c>
      <c r="H3" s="20" t="s">
        <v>131</v>
      </c>
    </row>
    <row r="4" spans="1:10" s="40" customFormat="1" x14ac:dyDescent="0.25">
      <c r="E4" s="22" t="s">
        <v>132</v>
      </c>
      <c r="F4" s="20" t="s">
        <v>133</v>
      </c>
      <c r="G4" s="20" t="s">
        <v>134</v>
      </c>
      <c r="H4" s="20" t="s">
        <v>135</v>
      </c>
    </row>
    <row r="5" spans="1:10" x14ac:dyDescent="0.25">
      <c r="A5" t="s">
        <v>136</v>
      </c>
      <c r="E5" s="3">
        <v>5000</v>
      </c>
      <c r="F5">
        <v>5000</v>
      </c>
      <c r="H5" s="3">
        <f>E5+F5-G5</f>
        <v>10000</v>
      </c>
    </row>
    <row r="6" spans="1:10" x14ac:dyDescent="0.25">
      <c r="A6" t="s">
        <v>191</v>
      </c>
      <c r="E6" s="3">
        <v>5000</v>
      </c>
      <c r="F6">
        <v>5000</v>
      </c>
      <c r="G6">
        <v>0</v>
      </c>
      <c r="H6" s="3">
        <f t="shared" ref="H6:H11" si="0">E6+F6-G6</f>
        <v>10000</v>
      </c>
    </row>
    <row r="7" spans="1:10" x14ac:dyDescent="0.25">
      <c r="A7" t="s">
        <v>137</v>
      </c>
      <c r="E7" s="3">
        <v>105000</v>
      </c>
      <c r="F7">
        <v>-65000</v>
      </c>
      <c r="H7" s="3">
        <f t="shared" si="0"/>
        <v>40000</v>
      </c>
      <c r="J7" t="s">
        <v>221</v>
      </c>
    </row>
    <row r="8" spans="1:10" x14ac:dyDescent="0.25">
      <c r="A8" t="s">
        <v>138</v>
      </c>
      <c r="E8" s="3">
        <v>80000</v>
      </c>
      <c r="F8">
        <v>65000</v>
      </c>
      <c r="G8">
        <f>45997.97+45997.97+45997.96-2486+145+1980+60+2145</f>
        <v>139837.9</v>
      </c>
      <c r="H8" s="3">
        <f t="shared" si="0"/>
        <v>5162.1000000000058</v>
      </c>
    </row>
    <row r="9" spans="1:10" x14ac:dyDescent="0.25">
      <c r="A9" t="s">
        <v>139</v>
      </c>
      <c r="E9" s="3">
        <v>2247.98</v>
      </c>
      <c r="F9" s="3">
        <f>2500+Income!E33</f>
        <v>4963.08</v>
      </c>
      <c r="H9" s="3">
        <f t="shared" si="0"/>
        <v>7211.0599999999995</v>
      </c>
    </row>
    <row r="10" spans="1:10" x14ac:dyDescent="0.25">
      <c r="A10" t="s">
        <v>192</v>
      </c>
      <c r="E10" s="3">
        <v>0</v>
      </c>
      <c r="F10">
        <v>1000</v>
      </c>
      <c r="G10">
        <v>190</v>
      </c>
      <c r="H10" s="3">
        <f t="shared" si="0"/>
        <v>810</v>
      </c>
    </row>
    <row r="11" spans="1:10" x14ac:dyDescent="0.25">
      <c r="A11" t="s">
        <v>38</v>
      </c>
      <c r="E11" s="3">
        <v>6672.17</v>
      </c>
      <c r="F11">
        <v>3000</v>
      </c>
      <c r="H11" s="3">
        <f t="shared" si="0"/>
        <v>9672.17</v>
      </c>
    </row>
    <row r="12" spans="1:10" ht="15.75" thickBot="1" x14ac:dyDescent="0.3">
      <c r="E12" s="13">
        <f>SUM(E5:E11)</f>
        <v>203920.15000000002</v>
      </c>
      <c r="F12" s="13">
        <f>SUM(F5:F11)</f>
        <v>18963.080000000002</v>
      </c>
      <c r="G12" s="13">
        <f>SUM(G5:G11)</f>
        <v>140027.9</v>
      </c>
      <c r="H12" s="13">
        <f>E12+F12-G12</f>
        <v>82855.330000000045</v>
      </c>
      <c r="J12" s="3">
        <f>SUM(H5:H11)</f>
        <v>82855.33</v>
      </c>
    </row>
    <row r="13" spans="1:10" ht="15.75" thickTop="1" x14ac:dyDescent="0.25"/>
    <row r="17" spans="1:6" x14ac:dyDescent="0.25">
      <c r="A17" t="s">
        <v>350</v>
      </c>
      <c r="E17" s="3">
        <v>117456.28</v>
      </c>
    </row>
    <row r="18" spans="1:6" x14ac:dyDescent="0.25">
      <c r="A18" t="s">
        <v>140</v>
      </c>
      <c r="E18" s="3">
        <f>H12</f>
        <v>82855.330000000045</v>
      </c>
    </row>
    <row r="19" spans="1:6" x14ac:dyDescent="0.25">
      <c r="E19" s="13">
        <f>E17-E18</f>
        <v>34600.949999999953</v>
      </c>
      <c r="F19" t="s">
        <v>135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topLeftCell="A11" zoomScaleNormal="100" workbookViewId="0">
      <selection activeCell="H29" sqref="H29"/>
    </sheetView>
  </sheetViews>
  <sheetFormatPr defaultColWidth="8.7109375" defaultRowHeight="15" x14ac:dyDescent="0.25"/>
  <cols>
    <col min="1" max="1" width="30.28515625" customWidth="1"/>
    <col min="4" max="4" width="9.5703125" customWidth="1"/>
    <col min="5" max="5" width="12.7109375" customWidth="1"/>
  </cols>
  <sheetData>
    <row r="1" spans="1:6" x14ac:dyDescent="0.25">
      <c r="A1" t="s">
        <v>0</v>
      </c>
      <c r="D1" s="19"/>
      <c r="E1" s="17"/>
      <c r="F1" s="41" t="s">
        <v>319</v>
      </c>
    </row>
    <row r="2" spans="1:6" x14ac:dyDescent="0.25">
      <c r="D2" s="16"/>
      <c r="E2" s="3"/>
    </row>
    <row r="3" spans="1:6" x14ac:dyDescent="0.25">
      <c r="A3" s="1" t="s">
        <v>345</v>
      </c>
      <c r="B3" s="1"/>
      <c r="C3" s="1"/>
      <c r="D3" s="16"/>
      <c r="E3" s="2"/>
      <c r="F3" s="1"/>
    </row>
    <row r="4" spans="1:6" x14ac:dyDescent="0.25">
      <c r="A4" s="15" t="s">
        <v>143</v>
      </c>
      <c r="B4" s="1"/>
      <c r="C4" s="1"/>
      <c r="D4" s="16">
        <v>105910.3</v>
      </c>
      <c r="E4" s="2"/>
      <c r="F4" s="1"/>
    </row>
    <row r="5" spans="1:6" x14ac:dyDescent="0.25">
      <c r="A5" s="15" t="s">
        <v>144</v>
      </c>
      <c r="D5" s="62">
        <v>2403.1</v>
      </c>
      <c r="E5" s="34"/>
    </row>
    <row r="6" spans="1:6" x14ac:dyDescent="0.25">
      <c r="D6" s="42"/>
      <c r="E6" s="3">
        <f>SUM(D4:D5)</f>
        <v>108313.40000000001</v>
      </c>
    </row>
    <row r="7" spans="1:6" x14ac:dyDescent="0.25">
      <c r="D7" s="16"/>
    </row>
    <row r="8" spans="1:6" x14ac:dyDescent="0.25">
      <c r="A8" t="s">
        <v>145</v>
      </c>
      <c r="D8" s="16"/>
      <c r="E8" s="3"/>
    </row>
    <row r="9" spans="1:6" x14ac:dyDescent="0.25">
      <c r="A9" t="s">
        <v>335</v>
      </c>
      <c r="D9" s="52">
        <v>14.99</v>
      </c>
      <c r="E9" s="14"/>
    </row>
    <row r="10" spans="1:6" x14ac:dyDescent="0.25">
      <c r="A10" t="s">
        <v>346</v>
      </c>
      <c r="D10" s="52">
        <v>2145</v>
      </c>
      <c r="E10" s="14"/>
    </row>
    <row r="11" spans="1:6" x14ac:dyDescent="0.25">
      <c r="A11" t="s">
        <v>347</v>
      </c>
      <c r="D11" s="52">
        <v>45</v>
      </c>
      <c r="E11" s="14"/>
    </row>
    <row r="12" spans="1:6" x14ac:dyDescent="0.25">
      <c r="A12" t="s">
        <v>348</v>
      </c>
      <c r="D12" s="52">
        <v>152.13</v>
      </c>
      <c r="E12" s="14"/>
    </row>
    <row r="13" spans="1:6" x14ac:dyDescent="0.25">
      <c r="D13" s="71"/>
      <c r="E13" s="71"/>
    </row>
    <row r="14" spans="1:6" x14ac:dyDescent="0.25">
      <c r="D14" s="16"/>
      <c r="E14" s="3">
        <f>SUM(D9:D13)</f>
        <v>2357.12</v>
      </c>
    </row>
    <row r="15" spans="1:6" x14ac:dyDescent="0.25">
      <c r="D15" s="16"/>
      <c r="E15" s="3"/>
    </row>
    <row r="16" spans="1:6" x14ac:dyDescent="0.25">
      <c r="D16" s="16"/>
      <c r="E16" s="3"/>
    </row>
    <row r="17" spans="1:10" x14ac:dyDescent="0.25">
      <c r="A17" t="s">
        <v>146</v>
      </c>
      <c r="D17" s="16"/>
      <c r="E17" s="3"/>
    </row>
    <row r="18" spans="1:10" x14ac:dyDescent="0.25">
      <c r="A18" t="s">
        <v>90</v>
      </c>
      <c r="D18" s="16">
        <v>11500</v>
      </c>
      <c r="E18" s="3"/>
    </row>
    <row r="19" spans="1:10" x14ac:dyDescent="0.25">
      <c r="D19" s="42"/>
      <c r="E19" s="34"/>
    </row>
    <row r="20" spans="1:10" x14ac:dyDescent="0.25">
      <c r="D20" s="16"/>
      <c r="E20" s="3">
        <f>SUM(D18:D19)</f>
        <v>11500</v>
      </c>
    </row>
    <row r="21" spans="1:10" x14ac:dyDescent="0.25">
      <c r="D21" s="42"/>
      <c r="E21" s="3"/>
    </row>
    <row r="22" spans="1:10" x14ac:dyDescent="0.25">
      <c r="A22" t="s">
        <v>349</v>
      </c>
      <c r="D22" s="16"/>
      <c r="E22" s="43">
        <f>E6-E14+E20</f>
        <v>117456.28000000001</v>
      </c>
    </row>
    <row r="23" spans="1:10" x14ac:dyDescent="0.25">
      <c r="D23" s="16"/>
      <c r="E23" s="3"/>
    </row>
    <row r="24" spans="1:10" x14ac:dyDescent="0.25">
      <c r="D24" s="16"/>
      <c r="E24" s="3"/>
      <c r="I24" s="3"/>
    </row>
    <row r="25" spans="1:10" x14ac:dyDescent="0.25">
      <c r="D25" s="16"/>
      <c r="E25" s="3"/>
    </row>
    <row r="26" spans="1:10" x14ac:dyDescent="0.25">
      <c r="A26" s="1" t="s">
        <v>147</v>
      </c>
      <c r="D26" s="16"/>
      <c r="E26" s="3"/>
    </row>
    <row r="27" spans="1:10" x14ac:dyDescent="0.25">
      <c r="A27" s="15" t="s">
        <v>274</v>
      </c>
      <c r="D27" s="16"/>
      <c r="E27" s="16">
        <v>192696.95</v>
      </c>
      <c r="J27" s="3"/>
    </row>
    <row r="28" spans="1:10" x14ac:dyDescent="0.25">
      <c r="A28" t="s">
        <v>148</v>
      </c>
      <c r="D28" s="16"/>
      <c r="E28" s="16">
        <f>Income!K6+Income!K10+Income!K12+Income!K14+Income!K16+Income!K19+Income!K23+Income!K26+Income!K28+Income!K32+Income!K33+Income!K36</f>
        <v>127689.62</v>
      </c>
      <c r="H28" s="3"/>
    </row>
    <row r="29" spans="1:10" x14ac:dyDescent="0.25">
      <c r="A29" t="s">
        <v>149</v>
      </c>
      <c r="D29" s="16"/>
      <c r="E29" s="16">
        <f>SUM(Expenditure!E5:E117)+0.01-200</f>
        <v>202930.29000000007</v>
      </c>
      <c r="I29" s="3"/>
    </row>
    <row r="30" spans="1:10" x14ac:dyDescent="0.25">
      <c r="A30" t="s">
        <v>150</v>
      </c>
      <c r="D30" s="16"/>
      <c r="E30" s="44">
        <f>E27+E28-E29</f>
        <v>117456.27999999994</v>
      </c>
      <c r="H30" s="3"/>
      <c r="I30" s="3"/>
    </row>
    <row r="31" spans="1:10" x14ac:dyDescent="0.25">
      <c r="D31" s="16"/>
      <c r="E31" s="3"/>
      <c r="J31" s="3"/>
    </row>
    <row r="32" spans="1:10" x14ac:dyDescent="0.25">
      <c r="D32" s="16"/>
      <c r="E32" s="3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</vt:lpstr>
      <vt:lpstr>Expenditure</vt:lpstr>
      <vt:lpstr>Budget</vt:lpstr>
      <vt:lpstr>Reserves</vt:lpstr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Dunholme Parish Council</dc:creator>
  <dc:description/>
  <cp:lastModifiedBy>Dunholme Parish Council</cp:lastModifiedBy>
  <cp:revision>9</cp:revision>
  <cp:lastPrinted>2021-04-23T09:29:53Z</cp:lastPrinted>
  <dcterms:created xsi:type="dcterms:W3CDTF">2017-04-12T17:17:37Z</dcterms:created>
  <dcterms:modified xsi:type="dcterms:W3CDTF">2021-06-28T19:21:34Z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