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PC\Accounts\2019-20\"/>
    </mc:Choice>
  </mc:AlternateContent>
  <xr:revisionPtr revIDLastSave="0" documentId="13_ncr:1_{F5EFD802-8EF0-4F02-B12B-A38CD7B1D3ED}" xr6:coauthVersionLast="46" xr6:coauthVersionMax="46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Income" sheetId="1" r:id="rId1"/>
    <sheet name="Expenditure" sheetId="2" r:id="rId2"/>
    <sheet name="Budget" sheetId="3" r:id="rId3"/>
    <sheet name="VAT" sheetId="4" r:id="rId4"/>
    <sheet name="Bank Reconciliation" sheetId="5" r:id="rId5"/>
    <sheet name="Reserves" sheetId="6" r:id="rId6"/>
  </sheets>
  <definedNames>
    <definedName name="_xlnm._FilterDatabase" localSheetId="1" hidden="1">Expenditure!$J$138:$AI$138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8" i="2" l="1"/>
  <c r="I138" i="2"/>
  <c r="J138" i="2"/>
  <c r="G10" i="6" l="1"/>
  <c r="F10" i="6"/>
  <c r="E10" i="6"/>
  <c r="H9" i="6"/>
  <c r="H8" i="6"/>
  <c r="H7" i="6"/>
  <c r="H6" i="6"/>
  <c r="H5" i="6"/>
  <c r="H10" i="6" s="1"/>
  <c r="E16" i="6" s="1"/>
  <c r="E28" i="5"/>
  <c r="E26" i="5"/>
  <c r="E20" i="5"/>
  <c r="E10" i="5"/>
  <c r="E23" i="4"/>
  <c r="B56" i="3"/>
  <c r="H52" i="3"/>
  <c r="H57" i="3" s="1"/>
  <c r="B52" i="3"/>
  <c r="B57" i="3" s="1"/>
  <c r="D49" i="3"/>
  <c r="D48" i="3"/>
  <c r="D47" i="3"/>
  <c r="D46" i="3"/>
  <c r="D44" i="3"/>
  <c r="D43" i="3"/>
  <c r="D40" i="3"/>
  <c r="B39" i="3"/>
  <c r="D38" i="3"/>
  <c r="D32" i="3"/>
  <c r="C31" i="3"/>
  <c r="D31" i="3" s="1"/>
  <c r="C29" i="3"/>
  <c r="D29" i="3" s="1"/>
  <c r="D27" i="3"/>
  <c r="C23" i="3"/>
  <c r="D23" i="3" s="1"/>
  <c r="D21" i="3"/>
  <c r="D19" i="3"/>
  <c r="H14" i="3"/>
  <c r="H56" i="3" s="1"/>
  <c r="C14" i="3"/>
  <c r="C56" i="3" s="1"/>
  <c r="B14" i="3"/>
  <c r="C13" i="3"/>
  <c r="D13" i="3" s="1"/>
  <c r="D11" i="3"/>
  <c r="D10" i="3"/>
  <c r="D9" i="3"/>
  <c r="D8" i="3"/>
  <c r="D7" i="3"/>
  <c r="D6" i="3"/>
  <c r="AI138" i="2"/>
  <c r="AH138" i="2"/>
  <c r="C35" i="3" s="1"/>
  <c r="D35" i="3" s="1"/>
  <c r="AG138" i="2"/>
  <c r="C34" i="3" s="1"/>
  <c r="D34" i="3" s="1"/>
  <c r="AF138" i="2"/>
  <c r="AE138" i="2"/>
  <c r="C50" i="3" s="1"/>
  <c r="D50" i="3" s="1"/>
  <c r="AD138" i="2"/>
  <c r="AC138" i="2"/>
  <c r="C20" i="3" s="1"/>
  <c r="AB138" i="2"/>
  <c r="Z138" i="2"/>
  <c r="Y138" i="2"/>
  <c r="X138" i="2"/>
  <c r="C26" i="3" s="1"/>
  <c r="D26" i="3" s="1"/>
  <c r="W138" i="2"/>
  <c r="V138" i="2"/>
  <c r="C22" i="3" s="1"/>
  <c r="D22" i="3" s="1"/>
  <c r="U138" i="2"/>
  <c r="C42" i="3" s="1"/>
  <c r="D42" i="3" s="1"/>
  <c r="S138" i="2"/>
  <c r="C24" i="3" s="1"/>
  <c r="D24" i="3" s="1"/>
  <c r="R138" i="2"/>
  <c r="C30" i="3" s="1"/>
  <c r="D30" i="3" s="1"/>
  <c r="O138" i="2"/>
  <c r="M138" i="2"/>
  <c r="C41" i="3" s="1"/>
  <c r="D41" i="3" s="1"/>
  <c r="L138" i="2"/>
  <c r="C39" i="3" s="1"/>
  <c r="D39" i="3" s="1"/>
  <c r="K138" i="2"/>
  <c r="C28" i="3"/>
  <c r="D28" i="3" s="1"/>
  <c r="G138" i="2"/>
  <c r="C33" i="3" s="1"/>
  <c r="D33" i="3" s="1"/>
  <c r="P135" i="2"/>
  <c r="E135" i="2"/>
  <c r="T122" i="2"/>
  <c r="F122" i="2"/>
  <c r="E122" i="2"/>
  <c r="Q120" i="2"/>
  <c r="Q138" i="2" s="1"/>
  <c r="C25" i="3" s="1"/>
  <c r="D25" i="3" s="1"/>
  <c r="F120" i="2"/>
  <c r="E120" i="2"/>
  <c r="AA111" i="2"/>
  <c r="AA138" i="2" s="1"/>
  <c r="N107" i="2"/>
  <c r="N138" i="2" s="1"/>
  <c r="C36" i="3" s="1"/>
  <c r="D36" i="3" s="1"/>
  <c r="E107" i="2"/>
  <c r="P104" i="2"/>
  <c r="T103" i="2"/>
  <c r="E102" i="2"/>
  <c r="M101" i="2"/>
  <c r="R85" i="2"/>
  <c r="E74" i="2"/>
  <c r="P73" i="2"/>
  <c r="E73" i="2"/>
  <c r="Q71" i="2"/>
  <c r="T68" i="2"/>
  <c r="P68" i="2"/>
  <c r="F68" i="2"/>
  <c r="E68" i="2"/>
  <c r="F41" i="2"/>
  <c r="E41" i="2"/>
  <c r="E37" i="2"/>
  <c r="T28" i="2"/>
  <c r="P25" i="2"/>
  <c r="P138" i="2" s="1"/>
  <c r="C37" i="3" s="1"/>
  <c r="D37" i="3" s="1"/>
  <c r="F25" i="2"/>
  <c r="E25" i="2"/>
  <c r="T11" i="2"/>
  <c r="T138" i="2" s="1"/>
  <c r="C45" i="3" s="1"/>
  <c r="D45" i="3" s="1"/>
  <c r="F11" i="2"/>
  <c r="E11" i="2"/>
  <c r="E10" i="2"/>
  <c r="E8" i="2"/>
  <c r="E138" i="2" s="1"/>
  <c r="E35" i="5" s="1"/>
  <c r="Q6" i="2"/>
  <c r="F6" i="2"/>
  <c r="F138" i="2" s="1"/>
  <c r="E6" i="2"/>
  <c r="I36" i="1"/>
  <c r="H36" i="1"/>
  <c r="G36" i="1"/>
  <c r="F36" i="1"/>
  <c r="E36" i="1"/>
  <c r="K34" i="1"/>
  <c r="K32" i="1"/>
  <c r="K30" i="1"/>
  <c r="K26" i="1"/>
  <c r="K24" i="1"/>
  <c r="K22" i="1"/>
  <c r="K18" i="1"/>
  <c r="K15" i="1"/>
  <c r="K13" i="1"/>
  <c r="K11" i="1"/>
  <c r="K9" i="1"/>
  <c r="K7" i="1"/>
  <c r="K36" i="1" s="1"/>
  <c r="E34" i="5" s="1"/>
  <c r="E36" i="5" s="1"/>
  <c r="E15" i="6" s="1"/>
  <c r="E17" i="6" s="1"/>
  <c r="B58" i="3" l="1"/>
  <c r="C52" i="3"/>
  <c r="C57" i="3" s="1"/>
  <c r="C58" i="3" s="1"/>
  <c r="D20" i="3"/>
  <c r="D52" i="3" s="1"/>
  <c r="D57" i="3" s="1"/>
  <c r="D14" i="3"/>
  <c r="D56" i="3" s="1"/>
  <c r="H58" i="3"/>
  <c r="D58" i="3" l="1"/>
</calcChain>
</file>

<file path=xl/sharedStrings.xml><?xml version="1.0" encoding="utf-8"?>
<sst xmlns="http://schemas.openxmlformats.org/spreadsheetml/2006/main" count="705" uniqueCount="465">
  <si>
    <t>Dunholme Parish Council</t>
  </si>
  <si>
    <t>Income</t>
  </si>
  <si>
    <t>Current A/c</t>
  </si>
  <si>
    <t>Bowls Hall</t>
  </si>
  <si>
    <t>Reserve A/c</t>
  </si>
  <si>
    <t>ns&amp;i</t>
  </si>
  <si>
    <t>Santander</t>
  </si>
  <si>
    <t>Monthly</t>
  </si>
  <si>
    <t>2019/20 adj.</t>
  </si>
  <si>
    <t>WLDC</t>
  </si>
  <si>
    <t>Precept</t>
  </si>
  <si>
    <t>HSBC</t>
  </si>
  <si>
    <t>Interest</t>
  </si>
  <si>
    <t>NCS</t>
  </si>
  <si>
    <t>Oak Wood Fundraising</t>
  </si>
  <si>
    <t>DDIBC</t>
  </si>
  <si>
    <t>Rent</t>
  </si>
  <si>
    <t>2019/20</t>
  </si>
  <si>
    <t>Dunholme PC</t>
  </si>
  <si>
    <t>Gratuity Payment</t>
  </si>
  <si>
    <t>Shows transfer between accounts</t>
  </si>
  <si>
    <t>2018/19 Expenditure</t>
  </si>
  <si>
    <t>Date</t>
  </si>
  <si>
    <t>Payee</t>
  </si>
  <si>
    <t>Detail</t>
  </si>
  <si>
    <t>Chq. No</t>
  </si>
  <si>
    <t>Gross</t>
  </si>
  <si>
    <t>Vat</t>
  </si>
  <si>
    <t>Annual</t>
  </si>
  <si>
    <t>Electricity</t>
  </si>
  <si>
    <t>Grants</t>
  </si>
  <si>
    <t>HMRC</t>
  </si>
  <si>
    <t>Telephone/</t>
  </si>
  <si>
    <t>Section</t>
  </si>
  <si>
    <t>Training</t>
  </si>
  <si>
    <t>Playarea</t>
  </si>
  <si>
    <t xml:space="preserve">Village </t>
  </si>
  <si>
    <t>Grass</t>
  </si>
  <si>
    <t>Assets</t>
  </si>
  <si>
    <t>Unit</t>
  </si>
  <si>
    <t>Stationery</t>
  </si>
  <si>
    <t>Postage</t>
  </si>
  <si>
    <t>Community</t>
  </si>
  <si>
    <t>Mileage</t>
  </si>
  <si>
    <t>Skip</t>
  </si>
  <si>
    <t>Laptop</t>
  </si>
  <si>
    <t>Computer</t>
  </si>
  <si>
    <t>Professional</t>
  </si>
  <si>
    <t>Insurance</t>
  </si>
  <si>
    <t>Bowls Club</t>
  </si>
  <si>
    <t>Defibrilator</t>
  </si>
  <si>
    <t>Gratuity</t>
  </si>
  <si>
    <t>Chairmans</t>
  </si>
  <si>
    <t>Audit</t>
  </si>
  <si>
    <t>Election</t>
  </si>
  <si>
    <t>Subscriptions</t>
  </si>
  <si>
    <t>Charges</t>
  </si>
  <si>
    <t>Salary</t>
  </si>
  <si>
    <t>Tax</t>
  </si>
  <si>
    <t>Broadband</t>
  </si>
  <si>
    <t>Costs</t>
  </si>
  <si>
    <t>Maintenance</t>
  </si>
  <si>
    <t>Cutting</t>
  </si>
  <si>
    <t>Hire</t>
  </si>
  <si>
    <t>Software</t>
  </si>
  <si>
    <t>Fees</t>
  </si>
  <si>
    <t>Allowance</t>
  </si>
  <si>
    <t>2018/19</t>
  </si>
  <si>
    <t>Adj. St Chads PTA Adj. 2018/19</t>
  </si>
  <si>
    <t>Glendale (1698,1697, 1677,0872)</t>
  </si>
  <si>
    <t>Grass cutting &amp; Church green tree</t>
  </si>
  <si>
    <t>193</t>
  </si>
  <si>
    <t>Playmaintain</t>
  </si>
  <si>
    <t>2018/19 Play area annual inspection</t>
  </si>
  <si>
    <t>194</t>
  </si>
  <si>
    <t>LALC</t>
  </si>
  <si>
    <t>Annual Subscription and ATS</t>
  </si>
  <si>
    <t>195</t>
  </si>
  <si>
    <t>Dunholme Village Hall</t>
  </si>
  <si>
    <t>Sports Paviloon Water Charges</t>
  </si>
  <si>
    <t>196</t>
  </si>
  <si>
    <t>EKM Limited</t>
  </si>
  <si>
    <t xml:space="preserve"> (2018/19) Playarea Maintenance Repairs</t>
  </si>
  <si>
    <t>197</t>
  </si>
  <si>
    <t>Viking Direct</t>
  </si>
  <si>
    <t>Stationery &amp; Postage</t>
  </si>
  <si>
    <t>198</t>
  </si>
  <si>
    <t>Mrs L Richardson</t>
  </si>
  <si>
    <t>Clerks Salary and Expenses</t>
  </si>
  <si>
    <t>199</t>
  </si>
  <si>
    <t>Mrs B Edwards</t>
  </si>
  <si>
    <t>Village Maintenance Facilitator Salary</t>
  </si>
  <si>
    <t>200</t>
  </si>
  <si>
    <t>Glendale (01733)</t>
  </si>
  <si>
    <t>Grass cutting</t>
  </si>
  <si>
    <t>201</t>
  </si>
  <si>
    <t>Paul Riddel Skips Ltd</t>
  </si>
  <si>
    <t>Skip Hire</t>
  </si>
  <si>
    <t>202</t>
  </si>
  <si>
    <t>203</t>
  </si>
  <si>
    <t>204</t>
  </si>
  <si>
    <t>Training fees</t>
  </si>
  <si>
    <t>205</t>
  </si>
  <si>
    <t>CPRE</t>
  </si>
  <si>
    <t>Best Kept Village Competition</t>
  </si>
  <si>
    <t>206</t>
  </si>
  <si>
    <t>Came and Company</t>
  </si>
  <si>
    <t>Annual Insurance</t>
  </si>
  <si>
    <t>207</t>
  </si>
  <si>
    <t>St Chads PCC</t>
  </si>
  <si>
    <t>Grass Cutting Grant</t>
  </si>
  <si>
    <t>208</t>
  </si>
  <si>
    <t>Rudies Roots</t>
  </si>
  <si>
    <t>Village Planters</t>
  </si>
  <si>
    <t>209</t>
  </si>
  <si>
    <t>VOID</t>
  </si>
  <si>
    <t>210</t>
  </si>
  <si>
    <t>Welton Parish Council</t>
  </si>
  <si>
    <t>Play Area Checks</t>
  </si>
  <si>
    <t>211</t>
  </si>
  <si>
    <t xml:space="preserve">Arborez </t>
  </si>
  <si>
    <t>Tree Maintenance</t>
  </si>
  <si>
    <t>212</t>
  </si>
  <si>
    <t>213</t>
  </si>
  <si>
    <t>214</t>
  </si>
  <si>
    <t>215</t>
  </si>
  <si>
    <t>216</t>
  </si>
  <si>
    <t>217</t>
  </si>
  <si>
    <t>T. Pache</t>
  </si>
  <si>
    <t>Chiarmans Allowance</t>
  </si>
  <si>
    <t>218</t>
  </si>
  <si>
    <t>MRS L Richardson</t>
  </si>
  <si>
    <t>Clerks Back Pay</t>
  </si>
  <si>
    <t>219</t>
  </si>
  <si>
    <t>Ico</t>
  </si>
  <si>
    <t>Information Manager Subscription</t>
  </si>
  <si>
    <t>DD</t>
  </si>
  <si>
    <t>James Heath Electrical</t>
  </si>
  <si>
    <t>DDIBC 5 year safety check</t>
  </si>
  <si>
    <t>220</t>
  </si>
  <si>
    <t>221</t>
  </si>
  <si>
    <t>Welton Football Club</t>
  </si>
  <si>
    <t>1/2 payment for new goalposts</t>
  </si>
  <si>
    <t>222</t>
  </si>
  <si>
    <t>223</t>
  </si>
  <si>
    <t>224</t>
  </si>
  <si>
    <t>Mrs B Solly</t>
  </si>
  <si>
    <t>Internal Audit Fee</t>
  </si>
  <si>
    <t>225</t>
  </si>
  <si>
    <t>Javelin Irrigation Systems</t>
  </si>
  <si>
    <t>Outdoor Bowls Maintenance</t>
  </si>
  <si>
    <t>226</t>
  </si>
  <si>
    <t>Glendale</t>
  </si>
  <si>
    <t xml:space="preserve">Grass Cutting </t>
  </si>
  <si>
    <t>227</t>
  </si>
  <si>
    <t>Sports Unit Water Charges</t>
  </si>
  <si>
    <t>228</t>
  </si>
  <si>
    <t>Election Costs</t>
  </si>
  <si>
    <t>229</t>
  </si>
  <si>
    <t>Home Call Computer Services</t>
  </si>
  <si>
    <t>Laptop Maintenance</t>
  </si>
  <si>
    <t>230</t>
  </si>
  <si>
    <t>Microsoft Office reimbursement</t>
  </si>
  <si>
    <t>231</t>
  </si>
  <si>
    <t>232</t>
  </si>
  <si>
    <t>Sports Uunit Electricity  Check</t>
  </si>
  <si>
    <t>233</t>
  </si>
  <si>
    <t>Richard Bullivant</t>
  </si>
  <si>
    <t>DDIBC Gutter Cleaning</t>
  </si>
  <si>
    <t>234</t>
  </si>
  <si>
    <t>235</t>
  </si>
  <si>
    <t>236</t>
  </si>
  <si>
    <t>Protect Signs</t>
  </si>
  <si>
    <t>Speed Awareness Signage</t>
  </si>
  <si>
    <t>237</t>
  </si>
  <si>
    <t>R G Hairsine Ltd</t>
  </si>
  <si>
    <t>Playing Field Bramble Cutting</t>
  </si>
  <si>
    <t>238</t>
  </si>
  <si>
    <t>239</t>
  </si>
  <si>
    <t>240</t>
  </si>
  <si>
    <t>Welton By Lincoln PC</t>
  </si>
  <si>
    <t>241</t>
  </si>
  <si>
    <t>Tiger Hire</t>
  </si>
  <si>
    <t>Porta Loo Hire</t>
  </si>
  <si>
    <t>242</t>
  </si>
  <si>
    <t>Sports Unit Electricity Charges</t>
  </si>
  <si>
    <t>243</t>
  </si>
  <si>
    <t>244</t>
  </si>
  <si>
    <t>245</t>
  </si>
  <si>
    <t>246</t>
  </si>
  <si>
    <t>DDIBC Maintenance</t>
  </si>
  <si>
    <t>247</t>
  </si>
  <si>
    <t>Grass Cutting</t>
  </si>
  <si>
    <t>248</t>
  </si>
  <si>
    <t>Strimmer Hire</t>
  </si>
  <si>
    <t>249</t>
  </si>
  <si>
    <t>Paint</t>
  </si>
  <si>
    <t>250</t>
  </si>
  <si>
    <t>Dunholme Old School Hall</t>
  </si>
  <si>
    <t>Website Hosting</t>
  </si>
  <si>
    <t>251</t>
  </si>
  <si>
    <t>Electricity Charges</t>
  </si>
  <si>
    <t>252</t>
  </si>
  <si>
    <t>253</t>
  </si>
  <si>
    <t>254</t>
  </si>
  <si>
    <t>Reepham Parish Council</t>
  </si>
  <si>
    <t>Planning Training</t>
  </si>
  <si>
    <t>255</t>
  </si>
  <si>
    <t>Playpark Inspections</t>
  </si>
  <si>
    <t>256</t>
  </si>
  <si>
    <t>257</t>
  </si>
  <si>
    <t>A.R. Pache</t>
  </si>
  <si>
    <t>Outdoor Bowls Club Fencing</t>
  </si>
  <si>
    <t>258</t>
  </si>
  <si>
    <t>Mrs Beverley Edwards</t>
  </si>
  <si>
    <t>259</t>
  </si>
  <si>
    <t>Mrs Laura Richardson</t>
  </si>
  <si>
    <t>260</t>
  </si>
  <si>
    <t>Royal British Legion</t>
  </si>
  <si>
    <t>Rememberence Wreath</t>
  </si>
  <si>
    <t>261</t>
  </si>
  <si>
    <t>PKF Littlejohn</t>
  </si>
  <si>
    <t>External Auditor Fee</t>
  </si>
  <si>
    <t>262</t>
  </si>
  <si>
    <t>AGM Attendance</t>
  </si>
  <si>
    <t>263</t>
  </si>
  <si>
    <t>Reimbursement for goal posts</t>
  </si>
  <si>
    <t>264</t>
  </si>
  <si>
    <t>Glasdon UK Ltd</t>
  </si>
  <si>
    <t>Litter Bins</t>
  </si>
  <si>
    <t>265</t>
  </si>
  <si>
    <t>266</t>
  </si>
  <si>
    <t>267</t>
  </si>
  <si>
    <t>268</t>
  </si>
  <si>
    <t>269</t>
  </si>
  <si>
    <t>Western Power</t>
  </si>
  <si>
    <t>Electricity Connection</t>
  </si>
  <si>
    <t>270</t>
  </si>
  <si>
    <t>Grit bin</t>
  </si>
  <si>
    <t>271</t>
  </si>
  <si>
    <t>272</t>
  </si>
  <si>
    <t>273</t>
  </si>
  <si>
    <t>Thorne &amp; Derrick</t>
  </si>
  <si>
    <t>Feeder Pillar</t>
  </si>
  <si>
    <t>274</t>
  </si>
  <si>
    <t>Village Plants</t>
  </si>
  <si>
    <t>275</t>
  </si>
  <si>
    <t>Pettit Sports</t>
  </si>
  <si>
    <t>White Line Marker</t>
  </si>
  <si>
    <t>276</t>
  </si>
  <si>
    <t>PAYE Tax Liabilty</t>
  </si>
  <si>
    <t>277</t>
  </si>
  <si>
    <t>278</t>
  </si>
  <si>
    <t>279</t>
  </si>
  <si>
    <t>Hammer &amp; Nails</t>
  </si>
  <si>
    <t>Sports Unit Locks</t>
  </si>
  <si>
    <t>280</t>
  </si>
  <si>
    <t>Lexis Nexis</t>
  </si>
  <si>
    <r>
      <rPr>
        <sz val="11"/>
        <color rgb="FF000000"/>
        <rFont val="Calibri"/>
        <family val="2"/>
        <charset val="1"/>
      </rPr>
      <t>CAB 11</t>
    </r>
    <r>
      <rPr>
        <vertAlign val="superscript"/>
        <sz val="11"/>
        <color rgb="FF000000"/>
        <rFont val="Calibri"/>
        <family val="2"/>
        <charset val="1"/>
      </rPr>
      <t>th</t>
    </r>
    <r>
      <rPr>
        <sz val="11"/>
        <color rgb="FF000000"/>
        <rFont val="Calibri"/>
        <family val="2"/>
        <charset val="1"/>
      </rPr>
      <t xml:space="preserve"> Edition</t>
    </r>
  </si>
  <si>
    <t>281</t>
  </si>
  <si>
    <t>Mrs  B Edwards</t>
  </si>
  <si>
    <t>282</t>
  </si>
  <si>
    <t>283</t>
  </si>
  <si>
    <t>Clerks Expenses</t>
  </si>
  <si>
    <t>284</t>
  </si>
  <si>
    <t>R. Champion</t>
  </si>
  <si>
    <t>Bin installation</t>
  </si>
  <si>
    <t>285</t>
  </si>
  <si>
    <t>C Seal</t>
  </si>
  <si>
    <t>.gov website and email hosting</t>
  </si>
  <si>
    <t>286</t>
  </si>
  <si>
    <t>Tree light reimbursement</t>
  </si>
  <si>
    <t>287</t>
  </si>
  <si>
    <t>Sport Unit Water/Electricity Charges</t>
  </si>
  <si>
    <t>288</t>
  </si>
  <si>
    <t>289</t>
  </si>
  <si>
    <t>J.D. Clay Ltd</t>
  </si>
  <si>
    <t>Electrician Costs</t>
  </si>
  <si>
    <t>290</t>
  </si>
  <si>
    <t>Baypark Construction Ltd</t>
  </si>
  <si>
    <t>Oak Wood Path</t>
  </si>
  <si>
    <t>291</t>
  </si>
  <si>
    <t>Roger Champion Ltd</t>
  </si>
  <si>
    <t>Security Fencing Installtion</t>
  </si>
  <si>
    <t>292</t>
  </si>
  <si>
    <t>293</t>
  </si>
  <si>
    <t>Arborez  Ltd</t>
  </si>
  <si>
    <t>Tree/Hedge Maintenance</t>
  </si>
  <si>
    <t>294</t>
  </si>
  <si>
    <t>295 &amp; 296</t>
  </si>
  <si>
    <t>297</t>
  </si>
  <si>
    <t>GBSG</t>
  </si>
  <si>
    <t>CCTV</t>
  </si>
  <si>
    <t>298</t>
  </si>
  <si>
    <t>Christmas Tree Stand</t>
  </si>
  <si>
    <t>299</t>
  </si>
  <si>
    <t>300</t>
  </si>
  <si>
    <t>Eon</t>
  </si>
  <si>
    <t>SO</t>
  </si>
  <si>
    <t>Lincolnshire County Council</t>
  </si>
  <si>
    <t>30mph speed signs</t>
  </si>
  <si>
    <t>301</t>
  </si>
  <si>
    <t>Clerks Gratuity Payment</t>
  </si>
  <si>
    <t>302</t>
  </si>
  <si>
    <t>303&amp;304</t>
  </si>
  <si>
    <t>305</t>
  </si>
  <si>
    <t>306</t>
  </si>
  <si>
    <t>Grass Cutting/Village Maintenance</t>
  </si>
  <si>
    <t>307</t>
  </si>
  <si>
    <t>Planters</t>
  </si>
  <si>
    <t>308</t>
  </si>
  <si>
    <t>309</t>
  </si>
  <si>
    <t>Fillingham Christmas Trees</t>
  </si>
  <si>
    <t>Village Christmas Tree</t>
  </si>
  <si>
    <t>310</t>
  </si>
  <si>
    <t>311</t>
  </si>
  <si>
    <t>Sports Unit extra key cuts</t>
  </si>
  <si>
    <t>312</t>
  </si>
  <si>
    <t>SLCC</t>
  </si>
  <si>
    <t>Clerks Annual Subscription</t>
  </si>
  <si>
    <t>313</t>
  </si>
  <si>
    <t>314</t>
  </si>
  <si>
    <t>315&amp;316</t>
  </si>
  <si>
    <t>K. Ly</t>
  </si>
  <si>
    <t>317</t>
  </si>
  <si>
    <t>Play Days</t>
  </si>
  <si>
    <t>Play Area Equipment</t>
  </si>
  <si>
    <t>318</t>
  </si>
  <si>
    <t>Village Maintenance</t>
  </si>
  <si>
    <t>319</t>
  </si>
  <si>
    <t>Chattertons</t>
  </si>
  <si>
    <t>Professional Fees</t>
  </si>
  <si>
    <t>320</t>
  </si>
  <si>
    <t>Speed Camera Relocation</t>
  </si>
  <si>
    <t>321</t>
  </si>
  <si>
    <t>Light Maintenance</t>
  </si>
  <si>
    <t>322</t>
  </si>
  <si>
    <r>
      <rPr>
        <sz val="11"/>
        <color rgb="FF000000"/>
        <rFont val="Calibri"/>
        <family val="2"/>
        <charset val="1"/>
      </rPr>
      <t>2</t>
    </r>
    <r>
      <rPr>
        <vertAlign val="superscript"/>
        <sz val="11"/>
        <color rgb="FF000000"/>
        <rFont val="Calibri"/>
        <family val="2"/>
        <charset val="1"/>
      </rPr>
      <t>nd</t>
    </r>
    <r>
      <rPr>
        <sz val="11"/>
        <color rgb="FF000000"/>
        <rFont val="Calibri"/>
        <family val="2"/>
        <charset val="1"/>
      </rPr>
      <t xml:space="preserve"> Welton Guides</t>
    </r>
  </si>
  <si>
    <t>Financial Donation</t>
  </si>
  <si>
    <t>323</t>
  </si>
  <si>
    <t>2019-20 Budget</t>
  </si>
  <si>
    <t>INCOME</t>
  </si>
  <si>
    <t>Budget</t>
  </si>
  <si>
    <t>Received to</t>
  </si>
  <si>
    <t>Surplus/</t>
  </si>
  <si>
    <t>Proposed</t>
  </si>
  <si>
    <t>Loss</t>
  </si>
  <si>
    <t>2020/21</t>
  </si>
  <si>
    <t>PRECEPT</t>
  </si>
  <si>
    <t>?</t>
  </si>
  <si>
    <t>PAVILION</t>
  </si>
  <si>
    <t>250+250+500</t>
  </si>
  <si>
    <t>Football Field</t>
  </si>
  <si>
    <t>GRASS CUTTING</t>
  </si>
  <si>
    <t>OUTDOOR BOWLS CLUB</t>
  </si>
  <si>
    <t>PLANTER SPONSORSHIP</t>
  </si>
  <si>
    <t>TOTAL INCOME</t>
  </si>
  <si>
    <t>EXPENDITURE</t>
  </si>
  <si>
    <t>Spent to date</t>
  </si>
  <si>
    <t>VILLAGE HALL</t>
  </si>
  <si>
    <t>Increased due to ownership</t>
  </si>
  <si>
    <t>FINANCIAL DONATIONS</t>
  </si>
  <si>
    <t>PLAY AREAS</t>
  </si>
  <si>
    <t>10,000 moved to reserves</t>
  </si>
  <si>
    <t>£5000 fencing, £2500 reserves, £5000 improvements</t>
  </si>
  <si>
    <t>SPORTS UNITS/PAVILION</t>
  </si>
  <si>
    <t>Increased water charges</t>
  </si>
  <si>
    <t>Kept high due to new developments</t>
  </si>
  <si>
    <t>SKIPS</t>
  </si>
  <si>
    <t>TENNIS COURTS</t>
  </si>
  <si>
    <t>SALARIES / PAYE</t>
  </si>
  <si>
    <t>Clerk 13hrs@£11.50, litter picker etc 10hrs @ £8.80</t>
  </si>
  <si>
    <t>ELECTION</t>
  </si>
  <si>
    <t>CAPITAL PROJECTS</t>
  </si>
  <si>
    <t>INSURANCE</t>
  </si>
  <si>
    <t>Maintenance reserves etc</t>
  </si>
  <si>
    <t>ANNUAL SUBSCRIPTIONS</t>
  </si>
  <si>
    <t>CHAIRMANS ALLOWANCE</t>
  </si>
  <si>
    <t>ANNUAL AUDIT FEE</t>
  </si>
  <si>
    <t>TRAINING</t>
  </si>
  <si>
    <t>VILLAGE MAINTENANCE</t>
  </si>
  <si>
    <t>Increased for trees/hedging</t>
  </si>
  <si>
    <t>PROFESSIONAL FEES</t>
  </si>
  <si>
    <t>TELEPHONE/BROADBAND</t>
  </si>
  <si>
    <t>GARAGE RENT</t>
  </si>
  <si>
    <t>Sec. 104 Payments</t>
  </si>
  <si>
    <t>POSTAGE</t>
  </si>
  <si>
    <t>MILEAGE</t>
  </si>
  <si>
    <t>Reduced</t>
  </si>
  <si>
    <t>GRATUITY FUND</t>
  </si>
  <si>
    <t>Contracted</t>
  </si>
  <si>
    <t>STATIONERY</t>
  </si>
  <si>
    <t>RATES</t>
  </si>
  <si>
    <t>ROOM HIRE</t>
  </si>
  <si>
    <t>PLANNING</t>
  </si>
  <si>
    <t>NEIGHBOURHOOD PLANNING</t>
  </si>
  <si>
    <t>SEC. 137 PAYMENTS</t>
  </si>
  <si>
    <t>TOTAL EXPENDITURE</t>
  </si>
  <si>
    <t>BUDGETED</t>
  </si>
  <si>
    <t>INCOME/SPENT</t>
  </si>
  <si>
    <t>BUDGET LEFT</t>
  </si>
  <si>
    <t>Proposed 2020/21 Budget</t>
  </si>
  <si>
    <t>Based on this information I would recommend  a precept request in the region of £43000</t>
  </si>
  <si>
    <t>VAT 01.04.2019 - 31.05.2019</t>
  </si>
  <si>
    <t>Invoice Date</t>
  </si>
  <si>
    <t>Supplier VAT No.</t>
  </si>
  <si>
    <t>Details</t>
  </si>
  <si>
    <t>Invoice Addressed To</t>
  </si>
  <si>
    <t>VAT £</t>
  </si>
  <si>
    <t>28.3.2019</t>
  </si>
  <si>
    <t>203 3249 52</t>
  </si>
  <si>
    <t>25.3.2019</t>
  </si>
  <si>
    <t>Tree Purchase</t>
  </si>
  <si>
    <t>17.12.2018</t>
  </si>
  <si>
    <t>178 6005 91</t>
  </si>
  <si>
    <t>Play Area Maintenance</t>
  </si>
  <si>
    <t>20.3.2019</t>
  </si>
  <si>
    <t>728 1946 11</t>
  </si>
  <si>
    <t>05.4. 2019</t>
  </si>
  <si>
    <t>536 1533 57</t>
  </si>
  <si>
    <t>30.4.2019</t>
  </si>
  <si>
    <t>04.5.2019</t>
  </si>
  <si>
    <t>526 1845 45</t>
  </si>
  <si>
    <t>30.5.2019</t>
  </si>
  <si>
    <t>690 1648 26</t>
  </si>
  <si>
    <t>Plants</t>
  </si>
  <si>
    <t>20.5.2019</t>
  </si>
  <si>
    <t>306 0889 05</t>
  </si>
  <si>
    <t>29.5.2019</t>
  </si>
  <si>
    <t>04.6.2019</t>
  </si>
  <si>
    <t>13.6.2019</t>
  </si>
  <si>
    <t>01.07.2019</t>
  </si>
  <si>
    <t>26.6.2019</t>
  </si>
  <si>
    <t>07.6.2019</t>
  </si>
  <si>
    <t>875 5324 00</t>
  </si>
  <si>
    <t>Bowls Green Maintenance</t>
  </si>
  <si>
    <r>
      <rPr>
        <sz val="11"/>
        <color rgb="FF000000"/>
        <rFont val="Calibri"/>
        <family val="2"/>
        <charset val="1"/>
      </rPr>
      <t>Ye 31</t>
    </r>
    <r>
      <rPr>
        <vertAlign val="superscript"/>
        <sz val="11"/>
        <color rgb="FF000000"/>
        <rFont val="Calibri"/>
        <family val="2"/>
        <charset val="1"/>
      </rPr>
      <t>st</t>
    </r>
    <r>
      <rPr>
        <sz val="11"/>
        <color rgb="FF000000"/>
        <rFont val="Calibri"/>
        <family val="2"/>
        <charset val="1"/>
      </rPr>
      <t xml:space="preserve"> March 2020</t>
    </r>
  </si>
  <si>
    <r>
      <rPr>
        <b/>
        <u/>
        <sz val="11"/>
        <color rgb="FF000000"/>
        <rFont val="Calibri"/>
        <family val="2"/>
        <charset val="1"/>
      </rPr>
      <t>Bank Balance per Bank Statements as at 31</t>
    </r>
    <r>
      <rPr>
        <b/>
        <u/>
        <vertAlign val="superscript"/>
        <sz val="11"/>
        <color rgb="FF000000"/>
        <rFont val="Calibri"/>
        <family val="2"/>
        <charset val="1"/>
      </rPr>
      <t>st</t>
    </r>
    <r>
      <rPr>
        <b/>
        <u/>
        <sz val="11"/>
        <color rgb="FF000000"/>
        <rFont val="Calibri"/>
        <family val="2"/>
        <charset val="1"/>
      </rPr>
      <t xml:space="preserve"> March 2020</t>
    </r>
  </si>
  <si>
    <t>HSBC - 432</t>
  </si>
  <si>
    <t>HSBC - 968</t>
  </si>
  <si>
    <t>HSBC - 934</t>
  </si>
  <si>
    <t>Santander - Bond A/c</t>
  </si>
  <si>
    <t>ns&amp;I - Clerks Gratuity A/c</t>
  </si>
  <si>
    <t>Less: Outstanding Cheques</t>
  </si>
  <si>
    <t>298 – GBSG</t>
  </si>
  <si>
    <t>Add: Unbanked Income</t>
  </si>
  <si>
    <r>
      <rPr>
        <sz val="11"/>
        <color rgb="FF000000"/>
        <rFont val="Calibri"/>
        <family val="2"/>
        <charset val="1"/>
      </rPr>
      <t>Net Balance as at 31</t>
    </r>
    <r>
      <rPr>
        <vertAlign val="superscript"/>
        <sz val="11"/>
        <color rgb="FF000000"/>
        <rFont val="Calibri"/>
        <family val="2"/>
        <charset val="1"/>
      </rPr>
      <t>st</t>
    </r>
    <r>
      <rPr>
        <sz val="11"/>
        <color rgb="FF000000"/>
        <rFont val="Calibri"/>
        <family val="2"/>
        <charset val="1"/>
      </rPr>
      <t xml:space="preserve"> March 2020</t>
    </r>
  </si>
  <si>
    <t>CASH BOOK</t>
  </si>
  <si>
    <t>Opening balance as at 1st April 2019</t>
  </si>
  <si>
    <t>Add: Reciepts in the year</t>
  </si>
  <si>
    <t>Less: Payments in the year</t>
  </si>
  <si>
    <r>
      <rPr>
        <sz val="11"/>
        <color rgb="FF000000"/>
        <rFont val="Calibri"/>
        <family val="2"/>
        <charset val="1"/>
      </rPr>
      <t>Closing balance per cash book as at 31</t>
    </r>
    <r>
      <rPr>
        <vertAlign val="superscript"/>
        <sz val="11"/>
        <color rgb="FF000000"/>
        <rFont val="Calibri"/>
        <family val="2"/>
        <charset val="1"/>
      </rPr>
      <t>st</t>
    </r>
    <r>
      <rPr>
        <sz val="11"/>
        <color rgb="FF000000"/>
        <rFont val="Calibri"/>
        <family val="2"/>
        <charset val="1"/>
      </rPr>
      <t xml:space="preserve"> March 2020</t>
    </r>
  </si>
  <si>
    <t>Reserved Amounts</t>
  </si>
  <si>
    <t>Total</t>
  </si>
  <si>
    <t>c f/d</t>
  </si>
  <si>
    <t>Precepted</t>
  </si>
  <si>
    <t>Spent</t>
  </si>
  <si>
    <t>Reserves</t>
  </si>
  <si>
    <t>Pirate Ship</t>
  </si>
  <si>
    <t>Playarea Improvements</t>
  </si>
  <si>
    <t>Parish Council Office</t>
  </si>
  <si>
    <t>DDIBC/Village Hall Roof</t>
  </si>
  <si>
    <t>Village Hall Maintenance</t>
  </si>
  <si>
    <t>Reconciled Bank Balance at 04.05.2019</t>
  </si>
  <si>
    <t>Less: Reserved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</si>
</sst>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/mm/yyyy"/>
    <numFmt numFmtId="165" formatCode="\£#,##0.00"/>
  </numFmts>
  <fonts count="19" x14ac:knownFonts="1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1"/>
      <color rgb="FF3465A4"/>
      <name val="Calibri"/>
      <family val="2"/>
      <charset val="1"/>
    </font>
    <font>
      <u/>
      <sz val="11"/>
      <color rgb="FF3465A4"/>
      <name val="Calibri"/>
      <family val="2"/>
      <charset val="1"/>
    </font>
    <font>
      <sz val="11"/>
      <name val="Calibri"/>
      <family val="2"/>
      <charset val="1"/>
    </font>
    <font>
      <i/>
      <sz val="11"/>
      <name val="Calibri"/>
      <family val="2"/>
      <charset val="1"/>
    </font>
    <font>
      <i/>
      <sz val="11"/>
      <color rgb="FF3465A4"/>
      <name val="Calibri"/>
      <family val="2"/>
      <charset val="1"/>
    </font>
    <font>
      <sz val="11"/>
      <color rgb="FFFF0000"/>
      <name val="Calibri"/>
      <family val="2"/>
      <charset val="1"/>
    </font>
    <font>
      <b/>
      <u/>
      <sz val="11"/>
      <color rgb="FFFF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sz val="11"/>
      <color rgb="FF2A6099"/>
      <name val="Calibri"/>
      <family val="2"/>
      <charset val="1"/>
    </font>
    <font>
      <b/>
      <u/>
      <sz val="11"/>
      <name val="Calibri"/>
      <family val="2"/>
      <charset val="1"/>
    </font>
    <font>
      <b/>
      <sz val="11"/>
      <name val="Calibri"/>
      <family val="2"/>
      <charset val="1"/>
    </font>
    <font>
      <u/>
      <sz val="11"/>
      <name val="Calibri"/>
      <family val="2"/>
      <charset val="1"/>
    </font>
    <font>
      <sz val="9"/>
      <name val="Calibri"/>
      <family val="2"/>
      <charset val="1"/>
    </font>
    <font>
      <b/>
      <sz val="9"/>
      <name val="Calibri"/>
      <family val="2"/>
      <charset val="1"/>
    </font>
    <font>
      <b/>
      <u/>
      <vertAlign val="superscript"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right"/>
    </xf>
    <xf numFmtId="164" fontId="5" fillId="0" borderId="0" xfId="0" applyNumberFormat="1" applyFont="1"/>
    <xf numFmtId="0" fontId="5" fillId="0" borderId="0" xfId="0" applyFont="1"/>
    <xf numFmtId="2" fontId="5" fillId="0" borderId="0" xfId="0" applyNumberFormat="1" applyFont="1"/>
    <xf numFmtId="164" fontId="6" fillId="0" borderId="0" xfId="0" applyNumberFormat="1" applyFont="1"/>
    <xf numFmtId="0" fontId="6" fillId="0" borderId="0" xfId="0" applyFont="1"/>
    <xf numFmtId="2" fontId="6" fillId="0" borderId="0" xfId="0" applyNumberFormat="1" applyFont="1"/>
    <xf numFmtId="164" fontId="7" fillId="0" borderId="0" xfId="0" applyNumberFormat="1" applyFont="1"/>
    <xf numFmtId="0" fontId="7" fillId="0" borderId="0" xfId="0" applyFont="1"/>
    <xf numFmtId="2" fontId="7" fillId="0" borderId="0" xfId="0" applyNumberFormat="1" applyFont="1"/>
    <xf numFmtId="164" fontId="0" fillId="0" borderId="0" xfId="0" applyNumberFormat="1"/>
    <xf numFmtId="2" fontId="0" fillId="0" borderId="1" xfId="0" applyNumberFormat="1" applyBorder="1"/>
    <xf numFmtId="2" fontId="0" fillId="0" borderId="0" xfId="0" applyNumberFormat="1" applyBorder="1"/>
    <xf numFmtId="164" fontId="3" fillId="0" borderId="0" xfId="0" applyNumberFormat="1" applyFont="1"/>
    <xf numFmtId="0" fontId="8" fillId="0" borderId="0" xfId="0" applyFont="1"/>
    <xf numFmtId="2" fontId="8" fillId="0" borderId="0" xfId="0" applyNumberFormat="1" applyFont="1"/>
    <xf numFmtId="0" fontId="9" fillId="0" borderId="0" xfId="0" applyFont="1"/>
    <xf numFmtId="49" fontId="8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49" fontId="8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2" fontId="0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/>
    <xf numFmtId="2" fontId="0" fillId="0" borderId="1" xfId="0" applyNumberFormat="1" applyFont="1" applyBorder="1"/>
    <xf numFmtId="0" fontId="12" fillId="0" borderId="0" xfId="0" applyFont="1"/>
    <xf numFmtId="0" fontId="5" fillId="0" borderId="0" xfId="0" applyFont="1" applyBorder="1"/>
    <xf numFmtId="0" fontId="13" fillId="0" borderId="0" xfId="0" applyFont="1"/>
    <xf numFmtId="2" fontId="5" fillId="0" borderId="0" xfId="0" applyNumberFormat="1" applyFont="1" applyBorder="1"/>
    <xf numFmtId="2" fontId="14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5" fillId="0" borderId="0" xfId="0" applyFont="1"/>
    <xf numFmtId="2" fontId="5" fillId="0" borderId="2" xfId="0" applyNumberFormat="1" applyFont="1" applyBorder="1"/>
    <xf numFmtId="2" fontId="0" fillId="0" borderId="2" xfId="0" applyNumberFormat="1" applyBorder="1"/>
    <xf numFmtId="0" fontId="0" fillId="0" borderId="2" xfId="0" applyBorder="1"/>
    <xf numFmtId="165" fontId="13" fillId="0" borderId="0" xfId="0" applyNumberFormat="1" applyFont="1"/>
    <xf numFmtId="0" fontId="5" fillId="0" borderId="2" xfId="0" applyFont="1" applyBorder="1"/>
    <xf numFmtId="2" fontId="13" fillId="0" borderId="0" xfId="0" applyNumberFormat="1" applyFont="1"/>
    <xf numFmtId="0" fontId="14" fillId="0" borderId="0" xfId="0" applyFont="1" applyAlignment="1">
      <alignment horizontal="center"/>
    </xf>
    <xf numFmtId="0" fontId="16" fillId="0" borderId="0" xfId="0" applyFont="1"/>
    <xf numFmtId="2" fontId="0" fillId="0" borderId="0" xfId="0" applyNumberFormat="1" applyFont="1"/>
    <xf numFmtId="164" fontId="0" fillId="0" borderId="0" xfId="0" applyNumberFormat="1" applyFont="1"/>
    <xf numFmtId="2" fontId="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right"/>
    </xf>
    <xf numFmtId="49" fontId="0" fillId="0" borderId="0" xfId="0" applyNumberFormat="1"/>
    <xf numFmtId="2" fontId="0" fillId="0" borderId="0" xfId="0" applyNumberFormat="1" applyFont="1" applyBorder="1"/>
    <xf numFmtId="2" fontId="0" fillId="0" borderId="3" xfId="0" applyNumberFormat="1" applyFont="1" applyBorder="1" applyAlignment="1">
      <alignment horizontal="right"/>
    </xf>
    <xf numFmtId="2" fontId="0" fillId="0" borderId="3" xfId="0" applyNumberFormat="1" applyFont="1" applyBorder="1"/>
    <xf numFmtId="2" fontId="0" fillId="2" borderId="1" xfId="0" applyNumberFormat="1" applyFill="1" applyBorder="1"/>
    <xf numFmtId="2" fontId="0" fillId="2" borderId="1" xfId="0" applyNumberFormat="1" applyFont="1" applyFill="1" applyBorder="1"/>
    <xf numFmtId="0" fontId="18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opLeftCell="A9" zoomScale="110" zoomScaleNormal="110" workbookViewId="0">
      <selection activeCell="K21" sqref="K21"/>
    </sheetView>
  </sheetViews>
  <sheetFormatPr defaultColWidth="8.7109375" defaultRowHeight="15" x14ac:dyDescent="0.25"/>
  <cols>
    <col min="1" max="1" width="12.7109375" customWidth="1"/>
    <col min="2" max="2" width="9.140625" customWidth="1"/>
    <col min="3" max="3" width="21.85546875" customWidth="1"/>
    <col min="4" max="4" width="2.42578125" customWidth="1"/>
    <col min="5" max="5" width="10.140625" customWidth="1"/>
    <col min="6" max="6" width="10.42578125" customWidth="1"/>
    <col min="7" max="7" width="10.85546875" customWidth="1"/>
    <col min="8" max="8" width="7.140625" customWidth="1"/>
    <col min="9" max="9" width="9.140625" customWidth="1"/>
    <col min="10" max="10" width="3.140625" customWidth="1"/>
    <col min="11" max="11" width="9.85546875" customWidth="1"/>
  </cols>
  <sheetData>
    <row r="1" spans="1:18" s="1" customFormat="1" x14ac:dyDescent="0.25">
      <c r="A1" s="1" t="s">
        <v>0</v>
      </c>
      <c r="E1" s="2"/>
      <c r="F1" s="2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1" customFormat="1" x14ac:dyDescent="0.25"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4" customFormat="1" x14ac:dyDescent="0.25"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/>
      <c r="K3" s="5" t="s">
        <v>7</v>
      </c>
      <c r="L3" s="5"/>
      <c r="M3" s="5"/>
      <c r="N3" s="5"/>
      <c r="O3" s="5"/>
      <c r="P3" s="5"/>
      <c r="Q3" s="5"/>
      <c r="R3" s="5"/>
    </row>
    <row r="4" spans="1:18" s="7" customFormat="1" x14ac:dyDescent="0.25">
      <c r="A4" s="6" t="s">
        <v>8</v>
      </c>
      <c r="E4" s="8"/>
      <c r="F4" s="8"/>
      <c r="G4" s="8"/>
      <c r="H4" s="9">
        <v>200</v>
      </c>
      <c r="I4" s="8"/>
      <c r="J4" s="8"/>
      <c r="K4" s="9">
        <v>200</v>
      </c>
      <c r="L4" s="8"/>
      <c r="M4" s="8"/>
      <c r="N4" s="8"/>
      <c r="O4" s="8"/>
      <c r="P4" s="8"/>
      <c r="Q4" s="8"/>
      <c r="R4" s="8"/>
    </row>
    <row r="5" spans="1:18" s="11" customFormat="1" x14ac:dyDescent="0.25">
      <c r="A5" s="10">
        <v>43556</v>
      </c>
      <c r="B5" s="11" t="s">
        <v>9</v>
      </c>
      <c r="C5" s="11" t="s">
        <v>10</v>
      </c>
      <c r="E5" s="12">
        <v>42179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s="11" customFormat="1" x14ac:dyDescent="0.25">
      <c r="A6" s="10">
        <v>43559</v>
      </c>
      <c r="B6" s="11" t="s">
        <v>11</v>
      </c>
      <c r="C6" s="11" t="s">
        <v>12</v>
      </c>
      <c r="E6" s="12"/>
      <c r="F6" s="12">
        <v>2.39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s="11" customFormat="1" x14ac:dyDescent="0.25">
      <c r="A7" s="10">
        <v>43562</v>
      </c>
      <c r="B7" s="11" t="s">
        <v>11</v>
      </c>
      <c r="C7" s="11" t="s">
        <v>12</v>
      </c>
      <c r="E7" s="12"/>
      <c r="F7" s="12"/>
      <c r="G7" s="12">
        <v>1.1299999999999999</v>
      </c>
      <c r="H7" s="12"/>
      <c r="I7" s="12"/>
      <c r="J7" s="12"/>
      <c r="K7" s="12">
        <f>E5+F6+G7</f>
        <v>42182.52</v>
      </c>
      <c r="L7" s="12"/>
      <c r="M7" s="12"/>
      <c r="N7" s="12"/>
      <c r="O7" s="12"/>
      <c r="P7" s="12"/>
      <c r="Q7" s="12"/>
      <c r="R7" s="12"/>
    </row>
    <row r="8" spans="1:18" s="11" customFormat="1" x14ac:dyDescent="0.25">
      <c r="A8" s="10">
        <v>43589</v>
      </c>
      <c r="B8" s="11" t="s">
        <v>11</v>
      </c>
      <c r="C8" s="11" t="s">
        <v>12</v>
      </c>
      <c r="E8" s="12"/>
      <c r="F8" s="12">
        <v>2.3199999999999998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11" customFormat="1" x14ac:dyDescent="0.25">
      <c r="A9" s="10">
        <v>43592</v>
      </c>
      <c r="B9" s="11" t="s">
        <v>11</v>
      </c>
      <c r="C9" s="11" t="s">
        <v>12</v>
      </c>
      <c r="E9" s="12"/>
      <c r="F9" s="12"/>
      <c r="G9" s="12">
        <v>1.0900000000000001</v>
      </c>
      <c r="H9" s="12"/>
      <c r="I9" s="12"/>
      <c r="J9" s="12"/>
      <c r="K9" s="12">
        <f>F8+G9</f>
        <v>3.41</v>
      </c>
      <c r="L9" s="12"/>
      <c r="M9" s="12"/>
      <c r="N9" s="12"/>
      <c r="O9" s="12"/>
      <c r="P9" s="12"/>
      <c r="Q9" s="12"/>
      <c r="R9" s="12"/>
    </row>
    <row r="10" spans="1:18" s="11" customFormat="1" x14ac:dyDescent="0.25">
      <c r="A10" s="10">
        <v>43620</v>
      </c>
      <c r="B10" s="11" t="s">
        <v>11</v>
      </c>
      <c r="C10" s="11" t="s">
        <v>12</v>
      </c>
      <c r="E10" s="12"/>
      <c r="F10" s="12">
        <v>2.39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1:18" s="14" customFormat="1" x14ac:dyDescent="0.25">
      <c r="A11" s="13">
        <v>43623</v>
      </c>
      <c r="B11" s="14" t="s">
        <v>11</v>
      </c>
      <c r="C11" s="14" t="s">
        <v>12</v>
      </c>
      <c r="E11" s="15"/>
      <c r="F11" s="15"/>
      <c r="G11" s="15">
        <v>1.1299999999999999</v>
      </c>
      <c r="H11" s="15"/>
      <c r="I11" s="15"/>
      <c r="J11" s="15"/>
      <c r="K11" s="15">
        <f>F10+G11</f>
        <v>3.52</v>
      </c>
      <c r="L11" s="15"/>
      <c r="M11" s="15"/>
      <c r="N11" s="15"/>
      <c r="O11" s="15"/>
      <c r="P11" s="15"/>
      <c r="Q11" s="15"/>
      <c r="R11" s="15"/>
    </row>
    <row r="12" spans="1:18" s="14" customFormat="1" x14ac:dyDescent="0.25">
      <c r="A12" s="13">
        <v>43650</v>
      </c>
      <c r="B12" s="14" t="s">
        <v>11</v>
      </c>
      <c r="C12" s="14" t="s">
        <v>12</v>
      </c>
      <c r="E12" s="15"/>
      <c r="F12" s="15">
        <v>2.3199999999999998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14" customFormat="1" x14ac:dyDescent="0.25">
      <c r="A13" s="13">
        <v>44019</v>
      </c>
      <c r="B13" s="14" t="s">
        <v>11</v>
      </c>
      <c r="C13" s="14" t="s">
        <v>12</v>
      </c>
      <c r="E13" s="15"/>
      <c r="F13" s="15"/>
      <c r="G13" s="15">
        <v>1.0900000000000001</v>
      </c>
      <c r="H13" s="15"/>
      <c r="I13" s="15"/>
      <c r="J13" s="15"/>
      <c r="K13" s="15">
        <f>F12+G13</f>
        <v>3.41</v>
      </c>
      <c r="L13" s="15"/>
      <c r="M13" s="15"/>
      <c r="N13" s="15"/>
      <c r="O13" s="15"/>
      <c r="P13" s="15"/>
      <c r="Q13" s="15"/>
      <c r="R13" s="15"/>
    </row>
    <row r="14" spans="1:18" s="14" customFormat="1" x14ac:dyDescent="0.25">
      <c r="A14" s="13">
        <v>47334</v>
      </c>
      <c r="B14" s="14" t="s">
        <v>11</v>
      </c>
      <c r="C14" s="14" t="s">
        <v>12</v>
      </c>
      <c r="E14" s="15"/>
      <c r="F14" s="15">
        <v>2.39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s="14" customFormat="1" x14ac:dyDescent="0.25">
      <c r="A15" s="13">
        <v>43684</v>
      </c>
      <c r="B15" s="14" t="s">
        <v>11</v>
      </c>
      <c r="C15" s="14" t="s">
        <v>12</v>
      </c>
      <c r="E15" s="15"/>
      <c r="F15" s="15"/>
      <c r="G15" s="15">
        <v>1.1299999999999999</v>
      </c>
      <c r="H15" s="15"/>
      <c r="I15" s="15"/>
      <c r="J15" s="15"/>
      <c r="K15" s="15">
        <f>F14+G15</f>
        <v>3.52</v>
      </c>
      <c r="L15" s="15"/>
      <c r="M15" s="15"/>
      <c r="N15" s="15"/>
      <c r="O15" s="15"/>
      <c r="P15" s="15"/>
      <c r="Q15" s="15"/>
      <c r="R15" s="15"/>
    </row>
    <row r="16" spans="1:18" s="14" customFormat="1" x14ac:dyDescent="0.25">
      <c r="A16" s="13">
        <v>43684</v>
      </c>
      <c r="B16" s="14" t="s">
        <v>13</v>
      </c>
      <c r="C16" s="14" t="s">
        <v>14</v>
      </c>
      <c r="E16" s="15">
        <v>83.1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s="14" customFormat="1" x14ac:dyDescent="0.25">
      <c r="A17" s="13">
        <v>43712</v>
      </c>
      <c r="B17" s="14" t="s">
        <v>11</v>
      </c>
      <c r="C17" s="14" t="s">
        <v>12</v>
      </c>
      <c r="E17" s="15"/>
      <c r="F17" s="15">
        <v>2.4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s="14" customFormat="1" x14ac:dyDescent="0.25">
      <c r="A18" s="13">
        <v>43715</v>
      </c>
      <c r="B18" s="14" t="s">
        <v>11</v>
      </c>
      <c r="C18" s="14" t="s">
        <v>12</v>
      </c>
      <c r="E18" s="15"/>
      <c r="F18" s="15"/>
      <c r="G18" s="15">
        <v>1.23</v>
      </c>
      <c r="H18" s="15"/>
      <c r="I18" s="15"/>
      <c r="J18" s="15"/>
      <c r="K18" s="15">
        <f>E16+F17+G18</f>
        <v>86.73</v>
      </c>
      <c r="L18" s="15"/>
      <c r="M18" s="15"/>
      <c r="N18" s="15"/>
      <c r="O18" s="15"/>
      <c r="P18" s="15"/>
      <c r="Q18" s="15"/>
      <c r="R18" s="15"/>
    </row>
    <row r="19" spans="1:18" s="14" customFormat="1" x14ac:dyDescent="0.25">
      <c r="A19" s="13">
        <v>43742</v>
      </c>
      <c r="B19" s="14" t="s">
        <v>15</v>
      </c>
      <c r="C19" s="14" t="s">
        <v>16</v>
      </c>
      <c r="E19" s="15">
        <v>9000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s="14" customFormat="1" x14ac:dyDescent="0.25">
      <c r="A20" s="13"/>
      <c r="E20" s="15">
        <v>126.75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s="14" customFormat="1" x14ac:dyDescent="0.25">
      <c r="A21" s="13">
        <v>43742</v>
      </c>
      <c r="B21" s="14" t="s">
        <v>11</v>
      </c>
      <c r="C21" s="14" t="s">
        <v>12</v>
      </c>
      <c r="E21" s="15"/>
      <c r="F21" s="15">
        <v>2.3199999999999998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s="14" customFormat="1" x14ac:dyDescent="0.25">
      <c r="A22" s="13">
        <v>43745</v>
      </c>
      <c r="B22" s="14" t="s">
        <v>11</v>
      </c>
      <c r="C22" s="14" t="s">
        <v>12</v>
      </c>
      <c r="E22" s="15"/>
      <c r="F22" s="15"/>
      <c r="G22" s="15">
        <v>1.1000000000000001</v>
      </c>
      <c r="H22" s="15"/>
      <c r="I22" s="15"/>
      <c r="J22" s="15"/>
      <c r="K22" s="15">
        <f>E19+E20+F21+G22</f>
        <v>9130.17</v>
      </c>
      <c r="L22" s="15"/>
      <c r="M22" s="15"/>
      <c r="N22" s="15"/>
      <c r="O22" s="15"/>
      <c r="P22" s="15"/>
      <c r="Q22" s="15"/>
      <c r="R22" s="15"/>
    </row>
    <row r="23" spans="1:18" s="14" customFormat="1" x14ac:dyDescent="0.25">
      <c r="A23" s="13">
        <v>43773</v>
      </c>
      <c r="B23" s="14" t="s">
        <v>11</v>
      </c>
      <c r="C23" s="14" t="s">
        <v>12</v>
      </c>
      <c r="E23" s="15"/>
      <c r="F23" s="15">
        <v>2.4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s="14" customFormat="1" x14ac:dyDescent="0.25">
      <c r="A24" s="13">
        <v>43776</v>
      </c>
      <c r="B24" s="14" t="s">
        <v>11</v>
      </c>
      <c r="C24" s="14" t="s">
        <v>12</v>
      </c>
      <c r="E24" s="15"/>
      <c r="F24" s="15"/>
      <c r="G24" s="15">
        <v>1.1299999999999999</v>
      </c>
      <c r="H24" s="15"/>
      <c r="I24" s="15"/>
      <c r="J24" s="15"/>
      <c r="K24" s="15">
        <f>F23+G24</f>
        <v>3.53</v>
      </c>
      <c r="L24" s="15"/>
      <c r="M24" s="15"/>
      <c r="N24" s="15"/>
      <c r="O24" s="15"/>
      <c r="P24" s="15"/>
      <c r="Q24" s="15"/>
      <c r="R24" s="15"/>
    </row>
    <row r="25" spans="1:18" s="14" customFormat="1" x14ac:dyDescent="0.25">
      <c r="A25" s="13">
        <v>43803</v>
      </c>
      <c r="B25" s="14" t="s">
        <v>11</v>
      </c>
      <c r="C25" s="14" t="s">
        <v>12</v>
      </c>
      <c r="E25" s="15"/>
      <c r="F25" s="15">
        <v>2.3199999999999998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s="14" customFormat="1" x14ac:dyDescent="0.25">
      <c r="A26" s="13">
        <v>43806</v>
      </c>
      <c r="B26" s="14" t="s">
        <v>11</v>
      </c>
      <c r="C26" s="14" t="s">
        <v>12</v>
      </c>
      <c r="E26" s="15"/>
      <c r="F26" s="15"/>
      <c r="G26" s="15">
        <v>1.1000000000000001</v>
      </c>
      <c r="H26" s="15"/>
      <c r="I26" s="15"/>
      <c r="J26" s="15"/>
      <c r="K26" s="15">
        <f>F25+G26</f>
        <v>3.42</v>
      </c>
      <c r="L26" s="15"/>
      <c r="M26" s="15"/>
      <c r="N26" s="15"/>
      <c r="O26" s="15"/>
      <c r="P26" s="15"/>
      <c r="Q26" s="15"/>
      <c r="R26" s="15"/>
    </row>
    <row r="27" spans="1:18" s="14" customFormat="1" x14ac:dyDescent="0.25">
      <c r="A27" s="13" t="s">
        <v>17</v>
      </c>
      <c r="B27" s="14" t="s">
        <v>6</v>
      </c>
      <c r="C27" s="14" t="s">
        <v>12</v>
      </c>
      <c r="E27" s="15"/>
      <c r="F27" s="15"/>
      <c r="G27" s="15"/>
      <c r="H27" s="15"/>
      <c r="I27" s="15">
        <v>104.46</v>
      </c>
      <c r="J27" s="15"/>
      <c r="K27" s="15"/>
      <c r="L27" s="15"/>
      <c r="M27" s="15"/>
      <c r="N27" s="15"/>
      <c r="O27" s="15"/>
      <c r="P27" s="15"/>
      <c r="Q27" s="15"/>
      <c r="R27" s="15"/>
    </row>
    <row r="28" spans="1:18" s="14" customFormat="1" x14ac:dyDescent="0.25">
      <c r="A28" s="13">
        <v>43831</v>
      </c>
      <c r="B28" s="14" t="s">
        <v>5</v>
      </c>
      <c r="C28" s="14" t="s">
        <v>12</v>
      </c>
      <c r="E28" s="15"/>
      <c r="F28" s="15"/>
      <c r="G28" s="15"/>
      <c r="H28" s="15">
        <v>15.44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s="14" customFormat="1" x14ac:dyDescent="0.25">
      <c r="A29" s="13">
        <v>43834</v>
      </c>
      <c r="B29" s="14" t="s">
        <v>11</v>
      </c>
      <c r="C29" s="14" t="s">
        <v>12</v>
      </c>
      <c r="E29" s="15"/>
      <c r="F29" s="15">
        <v>2.4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s="14" customFormat="1" x14ac:dyDescent="0.25">
      <c r="A30" s="13">
        <v>43837</v>
      </c>
      <c r="B30" s="14" t="s">
        <v>11</v>
      </c>
      <c r="C30" s="14" t="s">
        <v>12</v>
      </c>
      <c r="E30" s="15"/>
      <c r="F30" s="15"/>
      <c r="G30" s="15">
        <v>1.1299999999999999</v>
      </c>
      <c r="H30" s="15"/>
      <c r="I30" s="15"/>
      <c r="J30" s="15"/>
      <c r="K30" s="15">
        <f>I27+H28+F29+G30</f>
        <v>123.42999999999999</v>
      </c>
      <c r="L30" s="15"/>
      <c r="M30" s="15"/>
      <c r="N30" s="15"/>
      <c r="O30" s="15"/>
      <c r="P30" s="15"/>
      <c r="Q30" s="15"/>
      <c r="R30" s="15"/>
    </row>
    <row r="31" spans="1:18" s="14" customFormat="1" x14ac:dyDescent="0.25">
      <c r="A31" s="13">
        <v>43865</v>
      </c>
      <c r="B31" s="14" t="s">
        <v>11</v>
      </c>
      <c r="C31" s="14" t="s">
        <v>12</v>
      </c>
      <c r="E31" s="15"/>
      <c r="F31" s="15">
        <v>2.4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s="14" customFormat="1" x14ac:dyDescent="0.25">
      <c r="A32" s="13">
        <v>43868</v>
      </c>
      <c r="B32" s="14" t="s">
        <v>11</v>
      </c>
      <c r="C32" s="14" t="s">
        <v>12</v>
      </c>
      <c r="E32" s="15"/>
      <c r="F32" s="15"/>
      <c r="G32" s="15">
        <v>1.1299999999999999</v>
      </c>
      <c r="H32" s="15"/>
      <c r="I32" s="15"/>
      <c r="J32" s="15"/>
      <c r="K32" s="15">
        <f>F31+G32</f>
        <v>3.53</v>
      </c>
      <c r="L32" s="15"/>
      <c r="M32" s="15"/>
      <c r="N32" s="15"/>
      <c r="O32" s="15"/>
      <c r="P32" s="15"/>
      <c r="Q32" s="15"/>
      <c r="R32" s="15"/>
    </row>
    <row r="33" spans="1:18" s="14" customFormat="1" x14ac:dyDescent="0.25">
      <c r="A33" s="13">
        <v>43894</v>
      </c>
      <c r="B33" s="14" t="s">
        <v>11</v>
      </c>
      <c r="C33" s="14" t="s">
        <v>12</v>
      </c>
      <c r="E33" s="15"/>
      <c r="F33" s="15">
        <v>2.2400000000000002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s="14" customFormat="1" x14ac:dyDescent="0.25">
      <c r="A34" s="13">
        <v>43897</v>
      </c>
      <c r="B34" s="14" t="s">
        <v>11</v>
      </c>
      <c r="C34" s="14" t="s">
        <v>12</v>
      </c>
      <c r="E34" s="15"/>
      <c r="F34" s="15"/>
      <c r="G34" s="15">
        <v>1.06</v>
      </c>
      <c r="H34" s="15"/>
      <c r="I34" s="15"/>
      <c r="J34" s="15"/>
      <c r="K34" s="15">
        <f>F33+G34</f>
        <v>3.3000000000000003</v>
      </c>
      <c r="L34" s="15"/>
      <c r="M34" s="15"/>
      <c r="N34" s="15"/>
      <c r="O34" s="15"/>
      <c r="P34" s="15"/>
      <c r="Q34" s="15"/>
      <c r="R34" s="15"/>
    </row>
    <row r="35" spans="1:18" s="17" customFormat="1" x14ac:dyDescent="0.25">
      <c r="A35" s="16">
        <v>43899</v>
      </c>
      <c r="B35" s="17" t="s">
        <v>18</v>
      </c>
      <c r="C35" s="17" t="s">
        <v>19</v>
      </c>
      <c r="E35" s="18"/>
      <c r="F35" s="18"/>
      <c r="G35" s="18"/>
      <c r="H35" s="18">
        <v>200</v>
      </c>
      <c r="I35" s="18"/>
      <c r="J35" s="18"/>
      <c r="K35" s="18">
        <v>200</v>
      </c>
      <c r="L35" s="18"/>
      <c r="M35" s="18"/>
      <c r="N35" s="18"/>
      <c r="O35" s="18"/>
      <c r="P35" s="18"/>
      <c r="Q35" s="18"/>
      <c r="R35" s="18"/>
    </row>
    <row r="36" spans="1:18" x14ac:dyDescent="0.25">
      <c r="A36" s="19"/>
      <c r="B36" s="11"/>
      <c r="C36" s="11"/>
      <c r="E36" s="20">
        <f>SUM(E4:E35)</f>
        <v>51388.85</v>
      </c>
      <c r="F36" s="20">
        <f>SUM(F4:F35)</f>
        <v>28.29</v>
      </c>
      <c r="G36" s="20">
        <f>SUM(G4:G35)</f>
        <v>13.449999999999998</v>
      </c>
      <c r="H36" s="20">
        <f>SUM(H4:H35)</f>
        <v>415.44</v>
      </c>
      <c r="I36" s="20">
        <f>SUM(I4:I35)</f>
        <v>104.46</v>
      </c>
      <c r="J36" s="21"/>
      <c r="K36" s="20">
        <f>SUM(K4:K35)</f>
        <v>51950.49</v>
      </c>
      <c r="L36" s="3"/>
      <c r="M36" s="3"/>
      <c r="N36" s="3"/>
      <c r="O36" s="3"/>
      <c r="P36" s="3"/>
      <c r="Q36" s="3"/>
      <c r="R36" s="3"/>
    </row>
    <row r="37" spans="1:18" x14ac:dyDescent="0.25">
      <c r="A37" s="19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A38" s="19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19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A40" s="22" t="s">
        <v>20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A41" s="19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A42" s="19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A43" s="19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19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A45" s="19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A46" s="19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</sheetData>
  <pageMargins left="0.7" right="0.7" top="0.75" bottom="0.75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513"/>
  <sheetViews>
    <sheetView tabSelected="1" topLeftCell="E3" zoomScale="110" zoomScaleNormal="110" workbookViewId="0">
      <pane ySplit="2" topLeftCell="A94" activePane="bottomLeft" state="frozen"/>
      <selection activeCell="A3" sqref="A3"/>
      <selection pane="bottomLeft" activeCell="T95" sqref="T95"/>
    </sheetView>
  </sheetViews>
  <sheetFormatPr defaultColWidth="9.140625" defaultRowHeight="15" x14ac:dyDescent="0.25"/>
  <cols>
    <col min="1" max="1" width="11.42578125" style="23" customWidth="1"/>
    <col min="2" max="2" width="29.85546875" style="23" customWidth="1"/>
    <col min="3" max="3" width="48" style="23" customWidth="1"/>
    <col min="4" max="4" width="11" style="23" customWidth="1"/>
    <col min="5" max="6" width="9.140625" style="24"/>
    <col min="7" max="7" width="12.85546875" style="24" customWidth="1"/>
    <col min="8" max="8" width="10" style="24" customWidth="1"/>
    <col min="9" max="11" width="9.140625" style="24"/>
    <col min="12" max="12" width="11.42578125" style="24" customWidth="1"/>
    <col min="13" max="13" width="9.140625" style="24"/>
    <col min="14" max="15" width="9.140625" style="23"/>
    <col min="16" max="17" width="12.7109375" style="23" customWidth="1"/>
    <col min="18" max="19" width="9.140625" style="23"/>
    <col min="20" max="21" width="10" style="23" customWidth="1"/>
    <col min="22" max="22" width="11.28515625" style="23" customWidth="1"/>
    <col min="23" max="26" width="9.140625" style="23"/>
    <col min="27" max="27" width="12" style="23" customWidth="1"/>
    <col min="28" max="28" width="9.140625" style="23"/>
    <col min="29" max="29" width="12.7109375" style="23" customWidth="1"/>
    <col min="30" max="30" width="11.28515625" style="23" customWidth="1"/>
    <col min="31" max="32" width="9.140625" style="23"/>
    <col min="33" max="33" width="10.28515625" style="23" customWidth="1"/>
    <col min="34" max="1025" width="9.140625" style="23"/>
  </cols>
  <sheetData>
    <row r="1" spans="1:35" x14ac:dyDescent="0.25">
      <c r="A1" s="25" t="s">
        <v>0</v>
      </c>
      <c r="C1" s="25"/>
      <c r="D1" s="26" t="s">
        <v>21</v>
      </c>
      <c r="E1" s="27"/>
      <c r="F1" s="28"/>
    </row>
    <row r="2" spans="1:35" x14ac:dyDescent="0.25">
      <c r="D2" s="26"/>
      <c r="E2" s="28"/>
      <c r="F2" s="28"/>
    </row>
    <row r="3" spans="1:35" s="29" customFormat="1" x14ac:dyDescent="0.25">
      <c r="A3" s="29" t="s">
        <v>22</v>
      </c>
      <c r="B3" s="29" t="s">
        <v>23</v>
      </c>
      <c r="C3" s="29" t="s">
        <v>24</v>
      </c>
      <c r="D3" s="30" t="s">
        <v>25</v>
      </c>
      <c r="E3" s="31" t="s">
        <v>26</v>
      </c>
      <c r="F3" s="31" t="s">
        <v>27</v>
      </c>
      <c r="G3" s="31" t="s">
        <v>28</v>
      </c>
      <c r="H3" s="31" t="s">
        <v>29</v>
      </c>
      <c r="I3" s="31" t="s">
        <v>30</v>
      </c>
      <c r="J3" s="31" t="s">
        <v>7</v>
      </c>
      <c r="K3" s="31" t="s">
        <v>31</v>
      </c>
      <c r="L3" s="31" t="s">
        <v>32</v>
      </c>
      <c r="M3" s="31" t="s">
        <v>33</v>
      </c>
      <c r="N3" s="29" t="s">
        <v>34</v>
      </c>
      <c r="O3" s="29" t="s">
        <v>35</v>
      </c>
      <c r="P3" s="29" t="s">
        <v>36</v>
      </c>
      <c r="Q3" s="29" t="s">
        <v>37</v>
      </c>
      <c r="R3" s="29" t="s">
        <v>38</v>
      </c>
      <c r="S3" s="29" t="s">
        <v>39</v>
      </c>
      <c r="T3" s="29" t="s">
        <v>40</v>
      </c>
      <c r="U3" s="29" t="s">
        <v>41</v>
      </c>
      <c r="V3" s="29" t="s">
        <v>42</v>
      </c>
      <c r="W3" s="29" t="s">
        <v>43</v>
      </c>
      <c r="X3" s="29" t="s">
        <v>44</v>
      </c>
      <c r="Y3" s="29" t="s">
        <v>45</v>
      </c>
      <c r="Z3" s="29" t="s">
        <v>46</v>
      </c>
      <c r="AA3" s="29" t="s">
        <v>47</v>
      </c>
      <c r="AB3" s="29" t="s">
        <v>48</v>
      </c>
      <c r="AC3" s="29" t="s">
        <v>49</v>
      </c>
      <c r="AD3" s="29" t="s">
        <v>50</v>
      </c>
      <c r="AE3" s="29" t="s">
        <v>33</v>
      </c>
      <c r="AF3" s="29" t="s">
        <v>51</v>
      </c>
      <c r="AG3" s="29" t="s">
        <v>52</v>
      </c>
      <c r="AH3" s="29" t="s">
        <v>53</v>
      </c>
      <c r="AI3" s="29" t="s">
        <v>54</v>
      </c>
    </row>
    <row r="4" spans="1:35" s="29" customFormat="1" x14ac:dyDescent="0.25">
      <c r="A4" s="32"/>
      <c r="B4" s="32"/>
      <c r="C4" s="32"/>
      <c r="D4" s="33"/>
      <c r="E4" s="31"/>
      <c r="F4" s="31"/>
      <c r="G4" s="31" t="s">
        <v>55</v>
      </c>
      <c r="H4" s="31" t="s">
        <v>56</v>
      </c>
      <c r="I4" s="31"/>
      <c r="J4" s="31" t="s">
        <v>57</v>
      </c>
      <c r="K4" s="31" t="s">
        <v>58</v>
      </c>
      <c r="L4" s="31" t="s">
        <v>59</v>
      </c>
      <c r="M4" s="31">
        <v>104</v>
      </c>
      <c r="N4" s="29" t="s">
        <v>60</v>
      </c>
      <c r="O4" s="29" t="s">
        <v>60</v>
      </c>
      <c r="P4" s="29" t="s">
        <v>61</v>
      </c>
      <c r="Q4" s="29" t="s">
        <v>62</v>
      </c>
      <c r="S4" s="29" t="s">
        <v>56</v>
      </c>
      <c r="V4" s="29" t="s">
        <v>30</v>
      </c>
      <c r="X4" s="29" t="s">
        <v>63</v>
      </c>
      <c r="Y4" s="29" t="s">
        <v>60</v>
      </c>
      <c r="Z4" s="29" t="s">
        <v>64</v>
      </c>
      <c r="AA4" s="29" t="s">
        <v>65</v>
      </c>
      <c r="AB4" s="29" t="s">
        <v>60</v>
      </c>
      <c r="AC4" s="29" t="s">
        <v>61</v>
      </c>
      <c r="AE4" s="29">
        <v>137</v>
      </c>
      <c r="AG4" s="29" t="s">
        <v>66</v>
      </c>
      <c r="AH4" s="29" t="s">
        <v>65</v>
      </c>
      <c r="AI4" s="29" t="s">
        <v>60</v>
      </c>
    </row>
    <row r="5" spans="1:35" s="29" customFormat="1" x14ac:dyDescent="0.25">
      <c r="A5" s="34" t="s">
        <v>67</v>
      </c>
      <c r="B5" s="34" t="s">
        <v>68</v>
      </c>
      <c r="C5" s="32"/>
      <c r="D5" s="33"/>
      <c r="E5" s="35">
        <v>-50</v>
      </c>
      <c r="F5" s="31"/>
      <c r="G5" s="31"/>
      <c r="H5" s="31"/>
      <c r="I5" s="31"/>
      <c r="J5" s="31"/>
      <c r="K5" s="31"/>
      <c r="L5" s="31"/>
      <c r="M5" s="31"/>
    </row>
    <row r="6" spans="1:35" s="40" customFormat="1" x14ac:dyDescent="0.25">
      <c r="A6" s="36">
        <v>43565</v>
      </c>
      <c r="B6" s="37" t="s">
        <v>69</v>
      </c>
      <c r="C6" s="37" t="s">
        <v>70</v>
      </c>
      <c r="D6" s="38" t="s">
        <v>71</v>
      </c>
      <c r="E6" s="39">
        <f>430.35+88.8+355.2+198</f>
        <v>1072.3499999999999</v>
      </c>
      <c r="F6" s="39">
        <f>71.73+14.8+59.2+33</f>
        <v>178.73000000000002</v>
      </c>
      <c r="G6" s="39"/>
      <c r="H6" s="39"/>
      <c r="I6" s="39"/>
      <c r="J6" s="39"/>
      <c r="K6" s="39"/>
      <c r="L6" s="39"/>
      <c r="M6" s="39"/>
      <c r="P6" s="40">
        <v>165</v>
      </c>
      <c r="Q6" s="40">
        <f>296+74+358.62</f>
        <v>728.62</v>
      </c>
    </row>
    <row r="7" spans="1:35" s="40" customFormat="1" x14ac:dyDescent="0.25">
      <c r="A7" s="36">
        <v>43565</v>
      </c>
      <c r="B7" s="37" t="s">
        <v>72</v>
      </c>
      <c r="C7" s="37" t="s">
        <v>73</v>
      </c>
      <c r="D7" s="38" t="s">
        <v>74</v>
      </c>
      <c r="E7" s="39">
        <v>264</v>
      </c>
      <c r="F7" s="39">
        <v>44</v>
      </c>
      <c r="G7" s="39"/>
      <c r="H7" s="39"/>
      <c r="I7" s="39"/>
      <c r="J7" s="39"/>
      <c r="K7" s="39"/>
      <c r="L7" s="39"/>
      <c r="M7" s="39"/>
      <c r="O7" s="40">
        <v>220</v>
      </c>
    </row>
    <row r="8" spans="1:35" s="40" customFormat="1" x14ac:dyDescent="0.25">
      <c r="A8" s="36">
        <v>43565</v>
      </c>
      <c r="B8" s="37" t="s">
        <v>75</v>
      </c>
      <c r="C8" s="37" t="s">
        <v>76</v>
      </c>
      <c r="D8" s="38" t="s">
        <v>77</v>
      </c>
      <c r="E8" s="39">
        <f>417.6+138</f>
        <v>555.6</v>
      </c>
      <c r="F8" s="39">
        <v>0</v>
      </c>
      <c r="G8" s="39">
        <v>417.6</v>
      </c>
      <c r="H8" s="39"/>
      <c r="I8" s="39"/>
      <c r="J8" s="39"/>
      <c r="K8" s="39"/>
      <c r="L8" s="39"/>
      <c r="M8" s="39"/>
      <c r="N8" s="40">
        <v>138</v>
      </c>
    </row>
    <row r="9" spans="1:35" s="40" customFormat="1" x14ac:dyDescent="0.25">
      <c r="A9" s="36">
        <v>43565</v>
      </c>
      <c r="B9" s="37" t="s">
        <v>78</v>
      </c>
      <c r="C9" s="37" t="s">
        <v>79</v>
      </c>
      <c r="D9" s="38" t="s">
        <v>80</v>
      </c>
      <c r="E9" s="39">
        <v>219.32</v>
      </c>
      <c r="F9" s="39">
        <v>0</v>
      </c>
      <c r="G9" s="39"/>
      <c r="H9" s="39"/>
      <c r="I9" s="39"/>
      <c r="J9" s="39"/>
      <c r="K9" s="39"/>
      <c r="L9" s="39"/>
      <c r="M9" s="39"/>
      <c r="S9" s="40">
        <v>219.32</v>
      </c>
    </row>
    <row r="10" spans="1:35" s="40" customFormat="1" x14ac:dyDescent="0.25">
      <c r="A10" s="36">
        <v>43565</v>
      </c>
      <c r="B10" s="37" t="s">
        <v>81</v>
      </c>
      <c r="C10" s="37" t="s">
        <v>82</v>
      </c>
      <c r="D10" s="38" t="s">
        <v>83</v>
      </c>
      <c r="E10" s="39">
        <f>O10+F10</f>
        <v>3634.8</v>
      </c>
      <c r="F10" s="39">
        <v>605.79999999999995</v>
      </c>
      <c r="G10" s="39"/>
      <c r="H10" s="39"/>
      <c r="I10" s="39"/>
      <c r="J10" s="39"/>
      <c r="K10" s="39"/>
      <c r="L10" s="39"/>
      <c r="M10" s="39"/>
      <c r="O10" s="40">
        <v>3029</v>
      </c>
    </row>
    <row r="11" spans="1:35" s="40" customFormat="1" x14ac:dyDescent="0.25">
      <c r="A11" s="36">
        <v>43565</v>
      </c>
      <c r="B11" s="37" t="s">
        <v>84</v>
      </c>
      <c r="C11" s="37" t="s">
        <v>85</v>
      </c>
      <c r="D11" s="38" t="s">
        <v>86</v>
      </c>
      <c r="E11" s="39">
        <f>20.84+49.94</f>
        <v>70.78</v>
      </c>
      <c r="F11" s="39">
        <f>5.88+3.47</f>
        <v>9.35</v>
      </c>
      <c r="G11" s="39"/>
      <c r="H11" s="39"/>
      <c r="I11" s="39"/>
      <c r="J11" s="39"/>
      <c r="K11" s="39"/>
      <c r="L11" s="39"/>
      <c r="M11" s="39"/>
      <c r="T11" s="40">
        <f>70.78-9.35-14.64</f>
        <v>46.79</v>
      </c>
      <c r="U11" s="40">
        <v>14.64</v>
      </c>
    </row>
    <row r="12" spans="1:35" s="40" customFormat="1" x14ac:dyDescent="0.25">
      <c r="A12" s="36">
        <v>43565</v>
      </c>
      <c r="B12" s="37" t="s">
        <v>87</v>
      </c>
      <c r="C12" s="37" t="s">
        <v>88</v>
      </c>
      <c r="D12" s="38" t="s">
        <v>89</v>
      </c>
      <c r="E12" s="39">
        <v>489.01</v>
      </c>
      <c r="F12" s="39">
        <v>0</v>
      </c>
      <c r="G12" s="39"/>
      <c r="H12" s="39"/>
      <c r="I12" s="39"/>
      <c r="J12" s="39">
        <v>423.61</v>
      </c>
      <c r="K12" s="39"/>
      <c r="L12" s="39">
        <v>10</v>
      </c>
      <c r="M12" s="39">
        <v>55.4</v>
      </c>
    </row>
    <row r="13" spans="1:35" s="40" customFormat="1" x14ac:dyDescent="0.25">
      <c r="A13" s="36">
        <v>43565</v>
      </c>
      <c r="B13" s="37" t="s">
        <v>90</v>
      </c>
      <c r="C13" s="37" t="s">
        <v>91</v>
      </c>
      <c r="D13" s="38" t="s">
        <v>92</v>
      </c>
      <c r="E13" s="39">
        <v>203.88</v>
      </c>
      <c r="F13" s="39">
        <v>0</v>
      </c>
      <c r="G13" s="39"/>
      <c r="H13" s="39"/>
      <c r="I13" s="39"/>
      <c r="J13" s="39">
        <v>203.88</v>
      </c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</row>
    <row r="14" spans="1:35" s="43" customFormat="1" x14ac:dyDescent="0.25">
      <c r="A14" s="41">
        <v>43593</v>
      </c>
      <c r="B14" s="34" t="s">
        <v>93</v>
      </c>
      <c r="C14" s="34" t="s">
        <v>94</v>
      </c>
      <c r="D14" s="42" t="s">
        <v>95</v>
      </c>
      <c r="E14" s="35">
        <v>355.2</v>
      </c>
      <c r="F14" s="35">
        <v>59.2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>
        <v>296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</row>
    <row r="15" spans="1:35" s="43" customFormat="1" x14ac:dyDescent="0.25">
      <c r="A15" s="41">
        <v>43593</v>
      </c>
      <c r="B15" s="34" t="s">
        <v>96</v>
      </c>
      <c r="C15" s="34" t="s">
        <v>97</v>
      </c>
      <c r="D15" s="42" t="s">
        <v>98</v>
      </c>
      <c r="E15" s="35">
        <v>630</v>
      </c>
      <c r="F15" s="35">
        <v>105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>
        <v>525</v>
      </c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</row>
    <row r="16" spans="1:35" s="40" customFormat="1" x14ac:dyDescent="0.25">
      <c r="A16" s="36">
        <v>1139320</v>
      </c>
      <c r="B16" s="37" t="s">
        <v>87</v>
      </c>
      <c r="C16" s="37" t="s">
        <v>88</v>
      </c>
      <c r="D16" s="38" t="s">
        <v>99</v>
      </c>
      <c r="E16" s="39">
        <v>433.41</v>
      </c>
      <c r="F16" s="39">
        <v>0</v>
      </c>
      <c r="G16" s="39"/>
      <c r="H16" s="39"/>
      <c r="I16" s="39"/>
      <c r="J16" s="39">
        <v>423.41</v>
      </c>
      <c r="K16" s="39"/>
      <c r="L16" s="39">
        <v>10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</row>
    <row r="17" spans="1:35" s="40" customFormat="1" x14ac:dyDescent="0.25">
      <c r="A17" s="36">
        <v>43593</v>
      </c>
      <c r="B17" s="37" t="s">
        <v>90</v>
      </c>
      <c r="C17" s="37" t="s">
        <v>91</v>
      </c>
      <c r="D17" s="38" t="s">
        <v>100</v>
      </c>
      <c r="E17" s="39">
        <v>192.25</v>
      </c>
      <c r="F17" s="39">
        <v>0</v>
      </c>
      <c r="G17" s="39"/>
      <c r="H17" s="39"/>
      <c r="I17" s="39"/>
      <c r="J17" s="39">
        <v>192.25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</row>
    <row r="18" spans="1:35" s="43" customFormat="1" x14ac:dyDescent="0.25">
      <c r="A18" s="41">
        <v>43593</v>
      </c>
      <c r="B18" s="34" t="s">
        <v>75</v>
      </c>
      <c r="C18" s="34" t="s">
        <v>101</v>
      </c>
      <c r="D18" s="42" t="s">
        <v>102</v>
      </c>
      <c r="E18" s="35">
        <v>28.5</v>
      </c>
      <c r="F18" s="35">
        <v>0</v>
      </c>
      <c r="G18" s="35"/>
      <c r="H18" s="35"/>
      <c r="I18" s="35"/>
      <c r="J18" s="35"/>
      <c r="K18" s="35"/>
      <c r="L18" s="35"/>
      <c r="M18" s="35"/>
      <c r="N18" s="35">
        <v>28.5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</row>
    <row r="19" spans="1:35" s="43" customFormat="1" x14ac:dyDescent="0.25">
      <c r="A19" s="41">
        <v>43593</v>
      </c>
      <c r="B19" s="34" t="s">
        <v>103</v>
      </c>
      <c r="C19" s="34" t="s">
        <v>104</v>
      </c>
      <c r="D19" s="42" t="s">
        <v>105</v>
      </c>
      <c r="E19" s="35">
        <v>24</v>
      </c>
      <c r="F19" s="35">
        <v>0</v>
      </c>
      <c r="G19" s="35"/>
      <c r="H19" s="35"/>
      <c r="I19" s="35"/>
      <c r="J19" s="35"/>
      <c r="K19" s="35"/>
      <c r="L19" s="35"/>
      <c r="M19" s="35"/>
      <c r="N19" s="35"/>
      <c r="O19" s="35"/>
      <c r="P19" s="35">
        <v>24</v>
      </c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</row>
    <row r="20" spans="1:35" s="43" customFormat="1" x14ac:dyDescent="0.25">
      <c r="A20" s="41">
        <v>43593</v>
      </c>
      <c r="B20" s="34" t="s">
        <v>106</v>
      </c>
      <c r="C20" s="34" t="s">
        <v>107</v>
      </c>
      <c r="D20" s="42" t="s">
        <v>108</v>
      </c>
      <c r="E20" s="35">
        <v>2990.17</v>
      </c>
      <c r="F20" s="35">
        <v>0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>
        <v>2990.17</v>
      </c>
      <c r="AC20" s="35"/>
      <c r="AD20" s="35"/>
      <c r="AE20" s="35"/>
      <c r="AF20" s="35"/>
      <c r="AG20" s="35"/>
      <c r="AH20" s="35"/>
      <c r="AI20" s="35"/>
    </row>
    <row r="21" spans="1:35" s="43" customFormat="1" x14ac:dyDescent="0.25">
      <c r="A21" s="41">
        <v>43593</v>
      </c>
      <c r="B21" s="34" t="s">
        <v>109</v>
      </c>
      <c r="C21" s="34" t="s">
        <v>110</v>
      </c>
      <c r="D21" s="42" t="s">
        <v>111</v>
      </c>
      <c r="E21" s="35">
        <v>500</v>
      </c>
      <c r="F21" s="35">
        <v>0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>
        <v>500</v>
      </c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</row>
    <row r="22" spans="1:35" s="43" customFormat="1" x14ac:dyDescent="0.25">
      <c r="A22" s="41">
        <v>43620</v>
      </c>
      <c r="B22" s="34" t="s">
        <v>112</v>
      </c>
      <c r="C22" s="34" t="s">
        <v>113</v>
      </c>
      <c r="D22" s="42" t="s">
        <v>114</v>
      </c>
      <c r="E22" s="35">
        <v>2088</v>
      </c>
      <c r="F22" s="35">
        <v>348</v>
      </c>
      <c r="G22" s="35"/>
      <c r="H22" s="35"/>
      <c r="I22" s="35"/>
      <c r="J22" s="35"/>
      <c r="K22" s="35"/>
      <c r="L22" s="35"/>
      <c r="M22" s="35"/>
      <c r="N22" s="35"/>
      <c r="O22" s="35"/>
      <c r="P22" s="35">
        <v>1740</v>
      </c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</row>
    <row r="23" spans="1:35" s="43" customFormat="1" x14ac:dyDescent="0.25">
      <c r="A23" s="41">
        <v>43620</v>
      </c>
      <c r="B23" s="34" t="s">
        <v>115</v>
      </c>
      <c r="C23" s="34"/>
      <c r="D23" s="42" t="s">
        <v>116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spans="1:35" s="43" customFormat="1" x14ac:dyDescent="0.25">
      <c r="A24" s="41">
        <v>43620</v>
      </c>
      <c r="B24" s="34" t="s">
        <v>117</v>
      </c>
      <c r="C24" s="34" t="s">
        <v>118</v>
      </c>
      <c r="D24" s="42" t="s">
        <v>119</v>
      </c>
      <c r="E24" s="35">
        <v>30</v>
      </c>
      <c r="F24" s="35">
        <v>0</v>
      </c>
      <c r="G24" s="35"/>
      <c r="H24" s="35"/>
      <c r="I24" s="35"/>
      <c r="J24" s="35"/>
      <c r="K24" s="35"/>
      <c r="L24" s="35"/>
      <c r="M24" s="35"/>
      <c r="N24" s="35"/>
      <c r="O24" s="35">
        <v>30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</row>
    <row r="25" spans="1:35" s="43" customFormat="1" x14ac:dyDescent="0.25">
      <c r="A25" s="41">
        <v>43620</v>
      </c>
      <c r="B25" s="34" t="s">
        <v>120</v>
      </c>
      <c r="C25" s="34" t="s">
        <v>121</v>
      </c>
      <c r="D25" s="42" t="s">
        <v>122</v>
      </c>
      <c r="E25" s="35">
        <f>312+480</f>
        <v>792</v>
      </c>
      <c r="F25" s="35">
        <f>52+80</f>
        <v>132</v>
      </c>
      <c r="G25" s="35"/>
      <c r="H25" s="35"/>
      <c r="I25" s="35"/>
      <c r="J25" s="35"/>
      <c r="K25" s="35"/>
      <c r="L25" s="35"/>
      <c r="M25" s="35"/>
      <c r="N25" s="35"/>
      <c r="O25" s="35"/>
      <c r="P25" s="35">
        <f>260+400</f>
        <v>660</v>
      </c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</row>
    <row r="26" spans="1:35" s="43" customFormat="1" x14ac:dyDescent="0.25">
      <c r="A26" s="41"/>
      <c r="B26" s="34"/>
      <c r="C26" s="34" t="s">
        <v>115</v>
      </c>
      <c r="D26" s="42" t="s">
        <v>123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</row>
    <row r="27" spans="1:35" s="43" customFormat="1" x14ac:dyDescent="0.25">
      <c r="A27" s="41">
        <v>43620</v>
      </c>
      <c r="B27" s="34" t="s">
        <v>87</v>
      </c>
      <c r="C27" s="34" t="s">
        <v>88</v>
      </c>
      <c r="D27" s="42" t="s">
        <v>124</v>
      </c>
      <c r="E27" s="35">
        <v>433.61</v>
      </c>
      <c r="F27" s="35">
        <v>0</v>
      </c>
      <c r="G27" s="35"/>
      <c r="H27" s="35"/>
      <c r="I27" s="35"/>
      <c r="J27" s="35">
        <v>423.61</v>
      </c>
      <c r="K27" s="35"/>
      <c r="L27" s="35">
        <v>10</v>
      </c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</row>
    <row r="28" spans="1:35" s="43" customFormat="1" x14ac:dyDescent="0.25">
      <c r="A28" s="41">
        <v>43620</v>
      </c>
      <c r="B28" s="34" t="s">
        <v>84</v>
      </c>
      <c r="C28" s="34" t="s">
        <v>85</v>
      </c>
      <c r="D28" s="42" t="s">
        <v>125</v>
      </c>
      <c r="E28" s="35">
        <v>40.72</v>
      </c>
      <c r="F28" s="35">
        <v>3.13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>
        <f>40.72-3.13-21.96</f>
        <v>15.629999999999995</v>
      </c>
      <c r="U28" s="35">
        <v>21.96</v>
      </c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</row>
    <row r="29" spans="1:35" s="43" customFormat="1" x14ac:dyDescent="0.25">
      <c r="A29" s="41">
        <v>43620</v>
      </c>
      <c r="B29" s="34" t="s">
        <v>120</v>
      </c>
      <c r="C29" s="34" t="s">
        <v>121</v>
      </c>
      <c r="D29" s="42" t="s">
        <v>126</v>
      </c>
      <c r="E29" s="35">
        <v>1086</v>
      </c>
      <c r="F29" s="35">
        <v>81</v>
      </c>
      <c r="G29" s="35"/>
      <c r="H29" s="35"/>
      <c r="I29" s="35"/>
      <c r="J29" s="35"/>
      <c r="K29" s="35"/>
      <c r="L29" s="35"/>
      <c r="M29" s="35"/>
      <c r="N29" s="35"/>
      <c r="O29" s="35"/>
      <c r="P29" s="35">
        <v>905</v>
      </c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0" spans="1:35" s="43" customFormat="1" x14ac:dyDescent="0.25">
      <c r="A30" s="41">
        <v>43620</v>
      </c>
      <c r="B30" s="34" t="s">
        <v>90</v>
      </c>
      <c r="C30" s="34" t="s">
        <v>91</v>
      </c>
      <c r="D30" s="42" t="s">
        <v>127</v>
      </c>
      <c r="E30" s="35">
        <v>203.95</v>
      </c>
      <c r="F30" s="35">
        <v>0</v>
      </c>
      <c r="G30" s="35"/>
      <c r="H30" s="35"/>
      <c r="I30" s="35"/>
      <c r="J30" s="35">
        <v>203.95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</row>
    <row r="31" spans="1:35" s="43" customFormat="1" x14ac:dyDescent="0.25">
      <c r="A31" s="41">
        <v>43620</v>
      </c>
      <c r="B31" s="34" t="s">
        <v>128</v>
      </c>
      <c r="C31" s="34" t="s">
        <v>129</v>
      </c>
      <c r="D31" s="42" t="s">
        <v>130</v>
      </c>
      <c r="E31" s="35">
        <v>200</v>
      </c>
      <c r="F31" s="35">
        <v>0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>
        <v>200</v>
      </c>
      <c r="AH31" s="35"/>
      <c r="AI31" s="35"/>
    </row>
    <row r="32" spans="1:35" s="43" customFormat="1" x14ac:dyDescent="0.25">
      <c r="A32" s="41">
        <v>43620</v>
      </c>
      <c r="B32" s="34" t="s">
        <v>131</v>
      </c>
      <c r="C32" s="34" t="s">
        <v>132</v>
      </c>
      <c r="D32" s="42" t="s">
        <v>133</v>
      </c>
      <c r="E32" s="35">
        <v>150</v>
      </c>
      <c r="F32" s="35">
        <v>0</v>
      </c>
      <c r="G32" s="35"/>
      <c r="H32" s="35"/>
      <c r="I32" s="35"/>
      <c r="J32" s="35">
        <v>150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</row>
    <row r="33" spans="1:35" s="43" customFormat="1" x14ac:dyDescent="0.25">
      <c r="A33" s="41">
        <v>44006</v>
      </c>
      <c r="B33" s="34" t="s">
        <v>134</v>
      </c>
      <c r="C33" s="34" t="s">
        <v>135</v>
      </c>
      <c r="D33" s="42" t="s">
        <v>136</v>
      </c>
      <c r="E33" s="35">
        <v>35</v>
      </c>
      <c r="F33" s="35">
        <v>0</v>
      </c>
      <c r="G33" s="35">
        <v>35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</row>
    <row r="34" spans="1:35" s="43" customFormat="1" x14ac:dyDescent="0.25">
      <c r="A34" s="41">
        <v>43654</v>
      </c>
      <c r="B34" s="34" t="s">
        <v>137</v>
      </c>
      <c r="C34" s="34" t="s">
        <v>138</v>
      </c>
      <c r="D34" s="42" t="s">
        <v>139</v>
      </c>
      <c r="E34" s="35">
        <v>620</v>
      </c>
      <c r="F34" s="35">
        <v>0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>
        <v>620</v>
      </c>
      <c r="AD34" s="35"/>
      <c r="AE34" s="35"/>
      <c r="AF34" s="35"/>
      <c r="AG34" s="35"/>
      <c r="AH34" s="35"/>
      <c r="AI34" s="35"/>
    </row>
    <row r="35" spans="1:35" s="43" customFormat="1" x14ac:dyDescent="0.25">
      <c r="A35" s="41">
        <v>43654</v>
      </c>
      <c r="B35" s="34" t="s">
        <v>120</v>
      </c>
      <c r="C35" s="34" t="s">
        <v>121</v>
      </c>
      <c r="D35" s="42" t="s">
        <v>140</v>
      </c>
      <c r="E35" s="35">
        <v>72</v>
      </c>
      <c r="F35" s="35">
        <v>12</v>
      </c>
      <c r="G35" s="35"/>
      <c r="H35" s="35"/>
      <c r="I35" s="35"/>
      <c r="J35" s="35"/>
      <c r="K35" s="35"/>
      <c r="L35" s="35"/>
      <c r="M35" s="35"/>
      <c r="N35" s="35"/>
      <c r="O35" s="35"/>
      <c r="P35" s="35">
        <v>60</v>
      </c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</row>
    <row r="36" spans="1:35" s="43" customFormat="1" x14ac:dyDescent="0.25">
      <c r="A36" s="41">
        <v>43654</v>
      </c>
      <c r="B36" s="34" t="s">
        <v>141</v>
      </c>
      <c r="C36" s="34" t="s">
        <v>142</v>
      </c>
      <c r="D36" s="42" t="s">
        <v>143</v>
      </c>
      <c r="E36" s="35">
        <v>446.04</v>
      </c>
      <c r="F36" s="35">
        <v>0</v>
      </c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>
        <v>446.04</v>
      </c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</row>
    <row r="37" spans="1:35" s="43" customFormat="1" x14ac:dyDescent="0.25">
      <c r="A37" s="41">
        <v>43654</v>
      </c>
      <c r="B37" s="34" t="s">
        <v>90</v>
      </c>
      <c r="C37" s="34" t="s">
        <v>91</v>
      </c>
      <c r="D37" s="42" t="s">
        <v>144</v>
      </c>
      <c r="E37" s="35">
        <f>216.2+3.27</f>
        <v>219.47</v>
      </c>
      <c r="F37" s="35">
        <v>0</v>
      </c>
      <c r="G37" s="35"/>
      <c r="H37" s="35"/>
      <c r="I37" s="35"/>
      <c r="J37" s="35">
        <v>216.2</v>
      </c>
      <c r="K37" s="35"/>
      <c r="L37" s="35"/>
      <c r="M37" s="35"/>
      <c r="N37" s="35"/>
      <c r="O37" s="35"/>
      <c r="P37" s="35">
        <v>3.27</v>
      </c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</row>
    <row r="38" spans="1:35" s="43" customFormat="1" x14ac:dyDescent="0.25">
      <c r="A38" s="41">
        <v>43654</v>
      </c>
      <c r="B38" s="34" t="s">
        <v>87</v>
      </c>
      <c r="C38" s="34" t="s">
        <v>88</v>
      </c>
      <c r="D38" s="42" t="s">
        <v>145</v>
      </c>
      <c r="E38" s="35">
        <v>482.77</v>
      </c>
      <c r="F38" s="35">
        <v>0</v>
      </c>
      <c r="G38" s="35"/>
      <c r="H38" s="35"/>
      <c r="I38" s="35"/>
      <c r="J38" s="35">
        <v>464.67</v>
      </c>
      <c r="K38" s="35"/>
      <c r="L38" s="35">
        <v>10</v>
      </c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>
        <v>8.1</v>
      </c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</row>
    <row r="39" spans="1:35" s="43" customFormat="1" x14ac:dyDescent="0.25">
      <c r="A39" s="41">
        <v>43654</v>
      </c>
      <c r="B39" s="34" t="s">
        <v>146</v>
      </c>
      <c r="C39" s="34" t="s">
        <v>147</v>
      </c>
      <c r="D39" s="42" t="s">
        <v>148</v>
      </c>
      <c r="E39" s="35">
        <v>40</v>
      </c>
      <c r="F39" s="35">
        <v>0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>
        <v>40</v>
      </c>
      <c r="AI39" s="35"/>
    </row>
    <row r="40" spans="1:35" s="43" customFormat="1" x14ac:dyDescent="0.25">
      <c r="A40" s="41">
        <v>43654</v>
      </c>
      <c r="B40" s="34" t="s">
        <v>149</v>
      </c>
      <c r="C40" s="34" t="s">
        <v>150</v>
      </c>
      <c r="D40" s="42" t="s">
        <v>151</v>
      </c>
      <c r="E40" s="35">
        <v>78</v>
      </c>
      <c r="F40" s="35">
        <v>13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>
        <v>65</v>
      </c>
      <c r="AD40" s="35"/>
      <c r="AE40" s="35"/>
      <c r="AF40" s="35"/>
      <c r="AG40" s="35"/>
      <c r="AH40" s="35"/>
      <c r="AI40" s="35"/>
    </row>
    <row r="41" spans="1:35" s="43" customFormat="1" x14ac:dyDescent="0.25">
      <c r="A41" s="41">
        <v>43654</v>
      </c>
      <c r="B41" s="34" t="s">
        <v>152</v>
      </c>
      <c r="C41" s="34" t="s">
        <v>153</v>
      </c>
      <c r="D41" s="42" t="s">
        <v>154</v>
      </c>
      <c r="E41" s="35">
        <f>355.2+330</f>
        <v>685.2</v>
      </c>
      <c r="F41" s="35">
        <f>59.2+55</f>
        <v>114.2</v>
      </c>
      <c r="G41" s="35"/>
      <c r="H41" s="35"/>
      <c r="I41" s="35"/>
      <c r="J41" s="35"/>
      <c r="K41" s="35"/>
      <c r="L41" s="35"/>
      <c r="M41" s="35"/>
      <c r="N41" s="35"/>
      <c r="O41" s="35"/>
      <c r="P41" s="35">
        <v>275</v>
      </c>
      <c r="Q41" s="35">
        <v>296</v>
      </c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</row>
    <row r="42" spans="1:35" s="43" customFormat="1" x14ac:dyDescent="0.25">
      <c r="A42" s="41">
        <v>43654</v>
      </c>
      <c r="B42" s="34" t="s">
        <v>78</v>
      </c>
      <c r="C42" s="34" t="s">
        <v>155</v>
      </c>
      <c r="D42" s="42" t="s">
        <v>156</v>
      </c>
      <c r="E42" s="35">
        <v>126.5</v>
      </c>
      <c r="F42" s="35">
        <v>0</v>
      </c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>
        <v>126.5</v>
      </c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</row>
    <row r="43" spans="1:35" s="43" customFormat="1" x14ac:dyDescent="0.25">
      <c r="A43" s="41">
        <v>43654</v>
      </c>
      <c r="B43" s="34" t="s">
        <v>9</v>
      </c>
      <c r="C43" s="34" t="s">
        <v>157</v>
      </c>
      <c r="D43" s="42" t="s">
        <v>158</v>
      </c>
      <c r="E43" s="35">
        <v>184.82</v>
      </c>
      <c r="F43" s="35">
        <v>0</v>
      </c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>
        <v>184.82</v>
      </c>
    </row>
    <row r="44" spans="1:35" s="43" customFormat="1" x14ac:dyDescent="0.25">
      <c r="A44" s="41">
        <v>43654</v>
      </c>
      <c r="B44" s="34" t="s">
        <v>159</v>
      </c>
      <c r="C44" s="34" t="s">
        <v>160</v>
      </c>
      <c r="D44" s="42" t="s">
        <v>161</v>
      </c>
      <c r="E44" s="35">
        <v>50</v>
      </c>
      <c r="F44" s="35">
        <v>0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>
        <v>50</v>
      </c>
      <c r="Z44" s="35"/>
      <c r="AA44" s="35"/>
      <c r="AB44" s="35"/>
      <c r="AC44" s="35"/>
      <c r="AD44" s="35"/>
      <c r="AE44" s="35"/>
      <c r="AF44" s="35"/>
      <c r="AG44" s="35"/>
      <c r="AH44" s="35"/>
      <c r="AI44" s="35"/>
    </row>
    <row r="45" spans="1:35" s="43" customFormat="1" x14ac:dyDescent="0.25">
      <c r="A45" s="41">
        <v>43654</v>
      </c>
      <c r="B45" s="34" t="s">
        <v>87</v>
      </c>
      <c r="C45" s="34" t="s">
        <v>162</v>
      </c>
      <c r="D45" s="42" t="s">
        <v>163</v>
      </c>
      <c r="E45" s="35">
        <v>79.989999999999995</v>
      </c>
      <c r="F45" s="35">
        <v>0</v>
      </c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>
        <v>79.989999999999995</v>
      </c>
      <c r="Z45" s="35"/>
      <c r="AA45" s="35"/>
      <c r="AB45" s="35"/>
      <c r="AC45" s="35"/>
      <c r="AD45" s="35"/>
      <c r="AE45" s="35"/>
      <c r="AF45" s="35"/>
      <c r="AG45" s="35"/>
      <c r="AH45" s="35"/>
      <c r="AI45" s="35"/>
    </row>
    <row r="46" spans="1:35" s="43" customFormat="1" x14ac:dyDescent="0.25">
      <c r="A46" s="41"/>
      <c r="B46" s="34" t="s">
        <v>115</v>
      </c>
      <c r="C46" s="34"/>
      <c r="D46" s="42" t="s">
        <v>164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</row>
    <row r="47" spans="1:35" s="43" customFormat="1" x14ac:dyDescent="0.25">
      <c r="A47" s="41">
        <v>43665</v>
      </c>
      <c r="B47" s="34" t="s">
        <v>137</v>
      </c>
      <c r="C47" s="34" t="s">
        <v>165</v>
      </c>
      <c r="D47" s="42" t="s">
        <v>166</v>
      </c>
      <c r="E47" s="35">
        <v>278.5</v>
      </c>
      <c r="F47" s="35">
        <v>0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>
        <v>278.5</v>
      </c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</row>
    <row r="48" spans="1:35" s="43" customFormat="1" x14ac:dyDescent="0.25">
      <c r="A48" s="41">
        <v>43665</v>
      </c>
      <c r="B48" s="34" t="s">
        <v>167</v>
      </c>
      <c r="C48" s="34" t="s">
        <v>168</v>
      </c>
      <c r="D48" s="42" t="s">
        <v>169</v>
      </c>
      <c r="E48" s="35">
        <v>250</v>
      </c>
      <c r="F48" s="35">
        <v>0</v>
      </c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>
        <v>250</v>
      </c>
      <c r="AD48" s="35"/>
      <c r="AE48" s="35"/>
      <c r="AF48" s="35"/>
      <c r="AG48" s="35"/>
      <c r="AH48" s="35"/>
      <c r="AI48" s="35"/>
    </row>
    <row r="49" spans="1:35" s="43" customFormat="1" x14ac:dyDescent="0.25">
      <c r="A49" s="41">
        <v>43665</v>
      </c>
      <c r="B49" s="34" t="s">
        <v>87</v>
      </c>
      <c r="C49" s="34" t="s">
        <v>88</v>
      </c>
      <c r="D49" s="42" t="s">
        <v>170</v>
      </c>
      <c r="E49" s="35">
        <v>491.67</v>
      </c>
      <c r="F49" s="35">
        <v>0</v>
      </c>
      <c r="G49" s="35"/>
      <c r="H49" s="35"/>
      <c r="I49" s="35"/>
      <c r="J49" s="35">
        <v>464.67</v>
      </c>
      <c r="K49" s="35"/>
      <c r="L49" s="35">
        <v>10</v>
      </c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</row>
    <row r="50" spans="1:35" s="43" customFormat="1" x14ac:dyDescent="0.25">
      <c r="A50" s="41">
        <v>43665</v>
      </c>
      <c r="B50" s="34" t="s">
        <v>115</v>
      </c>
      <c r="C50" s="34"/>
      <c r="D50" s="42" t="s">
        <v>171</v>
      </c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</row>
    <row r="51" spans="1:35" s="43" customFormat="1" x14ac:dyDescent="0.25">
      <c r="A51" s="41">
        <v>43665</v>
      </c>
      <c r="B51" s="34" t="s">
        <v>172</v>
      </c>
      <c r="C51" s="34" t="s">
        <v>173</v>
      </c>
      <c r="D51" s="42" t="s">
        <v>174</v>
      </c>
      <c r="E51" s="35">
        <v>185.28</v>
      </c>
      <c r="F51" s="35">
        <v>30.88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>
        <v>136.4</v>
      </c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</row>
    <row r="52" spans="1:35" s="43" customFormat="1" x14ac:dyDescent="0.25">
      <c r="A52" s="41">
        <v>43683</v>
      </c>
      <c r="B52" s="34" t="s">
        <v>175</v>
      </c>
      <c r="C52" s="34" t="s">
        <v>176</v>
      </c>
      <c r="D52" s="42" t="s">
        <v>177</v>
      </c>
      <c r="E52" s="35">
        <v>192</v>
      </c>
      <c r="F52" s="35">
        <v>0</v>
      </c>
      <c r="G52" s="35"/>
      <c r="H52" s="35"/>
      <c r="I52" s="35"/>
      <c r="J52" s="35"/>
      <c r="K52" s="35"/>
      <c r="L52" s="35"/>
      <c r="M52" s="35"/>
      <c r="N52" s="35"/>
      <c r="O52" s="35"/>
      <c r="P52" s="35">
        <v>192</v>
      </c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</row>
    <row r="53" spans="1:35" s="43" customFormat="1" x14ac:dyDescent="0.25">
      <c r="A53" s="41">
        <v>43683</v>
      </c>
      <c r="B53" s="34" t="s">
        <v>87</v>
      </c>
      <c r="C53" s="34" t="s">
        <v>88</v>
      </c>
      <c r="D53" s="42" t="s">
        <v>178</v>
      </c>
      <c r="E53" s="35">
        <v>483.57</v>
      </c>
      <c r="F53" s="35">
        <v>0</v>
      </c>
      <c r="G53" s="35"/>
      <c r="H53" s="35"/>
      <c r="I53" s="35"/>
      <c r="J53" s="35">
        <v>464.67</v>
      </c>
      <c r="K53" s="35">
        <v>10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>
        <v>8.6</v>
      </c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</row>
    <row r="54" spans="1:35" s="43" customFormat="1" x14ac:dyDescent="0.25">
      <c r="A54" s="41">
        <v>43683</v>
      </c>
      <c r="B54" s="34" t="s">
        <v>90</v>
      </c>
      <c r="C54" s="34" t="s">
        <v>91</v>
      </c>
      <c r="D54" s="42" t="s">
        <v>179</v>
      </c>
      <c r="E54" s="35">
        <v>220.99</v>
      </c>
      <c r="F54" s="35">
        <v>0</v>
      </c>
      <c r="G54" s="35"/>
      <c r="H54" s="35"/>
      <c r="I54" s="35"/>
      <c r="J54" s="35">
        <v>220.99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</row>
    <row r="55" spans="1:35" s="43" customFormat="1" x14ac:dyDescent="0.25">
      <c r="A55" s="41">
        <v>43683</v>
      </c>
      <c r="B55" s="34" t="s">
        <v>180</v>
      </c>
      <c r="C55" s="34" t="s">
        <v>118</v>
      </c>
      <c r="D55" s="42" t="s">
        <v>181</v>
      </c>
      <c r="E55" s="35">
        <v>30</v>
      </c>
      <c r="F55" s="35">
        <v>0</v>
      </c>
      <c r="G55" s="35"/>
      <c r="H55" s="35"/>
      <c r="I55" s="35"/>
      <c r="J55" s="35"/>
      <c r="K55" s="35"/>
      <c r="L55" s="35"/>
      <c r="M55" s="35"/>
      <c r="N55" s="35"/>
      <c r="O55" s="35">
        <v>30</v>
      </c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</row>
    <row r="56" spans="1:35" s="43" customFormat="1" x14ac:dyDescent="0.25">
      <c r="A56" s="41">
        <v>43683</v>
      </c>
      <c r="B56" s="34" t="s">
        <v>182</v>
      </c>
      <c r="C56" s="34" t="s">
        <v>183</v>
      </c>
      <c r="D56" s="42" t="s">
        <v>184</v>
      </c>
      <c r="E56" s="35">
        <v>105.6</v>
      </c>
      <c r="F56" s="35">
        <v>17.600000000000001</v>
      </c>
      <c r="G56" s="35"/>
      <c r="H56" s="35"/>
      <c r="I56" s="35"/>
      <c r="J56" s="35"/>
      <c r="K56" s="35"/>
      <c r="L56" s="35"/>
      <c r="M56" s="35"/>
      <c r="N56" s="35"/>
      <c r="O56" s="35"/>
      <c r="P56" s="35">
        <v>88</v>
      </c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</row>
    <row r="57" spans="1:35" s="43" customFormat="1" x14ac:dyDescent="0.25">
      <c r="A57" s="41">
        <v>43710</v>
      </c>
      <c r="B57" s="34" t="s">
        <v>78</v>
      </c>
      <c r="C57" s="34" t="s">
        <v>185</v>
      </c>
      <c r="D57" s="42" t="s">
        <v>186</v>
      </c>
      <c r="E57" s="35">
        <v>369.31</v>
      </c>
      <c r="F57" s="35">
        <v>0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>
        <v>369.31</v>
      </c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</row>
    <row r="58" spans="1:35" s="43" customFormat="1" x14ac:dyDescent="0.25">
      <c r="A58" s="41">
        <v>43710</v>
      </c>
      <c r="B58" s="34" t="s">
        <v>90</v>
      </c>
      <c r="C58" s="34" t="s">
        <v>91</v>
      </c>
      <c r="D58" s="42" t="s">
        <v>187</v>
      </c>
      <c r="E58" s="35">
        <v>212.77</v>
      </c>
      <c r="F58" s="35">
        <v>0</v>
      </c>
      <c r="G58" s="35"/>
      <c r="H58" s="35"/>
      <c r="I58" s="35"/>
      <c r="J58" s="35">
        <v>212.77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</row>
    <row r="59" spans="1:35" s="43" customFormat="1" x14ac:dyDescent="0.25">
      <c r="A59" s="41">
        <v>43710</v>
      </c>
      <c r="B59" s="34" t="s">
        <v>87</v>
      </c>
      <c r="C59" s="34" t="s">
        <v>88</v>
      </c>
      <c r="D59" s="42" t="s">
        <v>188</v>
      </c>
      <c r="E59" s="35">
        <v>474.97</v>
      </c>
      <c r="F59" s="35">
        <v>0</v>
      </c>
      <c r="G59" s="35"/>
      <c r="H59" s="35"/>
      <c r="I59" s="35"/>
      <c r="J59" s="35">
        <v>464.97</v>
      </c>
      <c r="K59" s="35"/>
      <c r="L59" s="35">
        <v>10</v>
      </c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</row>
    <row r="60" spans="1:35" s="43" customFormat="1" x14ac:dyDescent="0.25">
      <c r="A60" s="41">
        <v>43710</v>
      </c>
      <c r="B60" s="34" t="s">
        <v>120</v>
      </c>
      <c r="C60" s="34" t="s">
        <v>121</v>
      </c>
      <c r="D60" s="42" t="s">
        <v>189</v>
      </c>
      <c r="E60" s="35">
        <v>240</v>
      </c>
      <c r="F60" s="35">
        <v>40</v>
      </c>
      <c r="G60" s="35"/>
      <c r="H60" s="35"/>
      <c r="I60" s="35"/>
      <c r="J60" s="35"/>
      <c r="K60" s="35"/>
      <c r="L60" s="35"/>
      <c r="M60" s="35"/>
      <c r="N60" s="35"/>
      <c r="O60" s="35"/>
      <c r="P60" s="35">
        <v>200</v>
      </c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</row>
    <row r="61" spans="1:35" s="43" customFormat="1" x14ac:dyDescent="0.25">
      <c r="A61" s="41">
        <v>43710</v>
      </c>
      <c r="B61" s="34" t="s">
        <v>137</v>
      </c>
      <c r="C61" s="34" t="s">
        <v>190</v>
      </c>
      <c r="D61" s="42" t="s">
        <v>191</v>
      </c>
      <c r="E61" s="35">
        <v>68.75</v>
      </c>
      <c r="F61" s="35">
        <v>0</v>
      </c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>
        <v>68.75</v>
      </c>
      <c r="AD61" s="35"/>
      <c r="AE61" s="35"/>
      <c r="AF61" s="35"/>
      <c r="AG61" s="35"/>
      <c r="AH61" s="35"/>
      <c r="AI61" s="35"/>
    </row>
    <row r="62" spans="1:35" s="43" customFormat="1" x14ac:dyDescent="0.25">
      <c r="A62" s="41">
        <v>43710</v>
      </c>
      <c r="B62" s="34" t="s">
        <v>152</v>
      </c>
      <c r="C62" s="34" t="s">
        <v>192</v>
      </c>
      <c r="D62" s="42" t="s">
        <v>193</v>
      </c>
      <c r="E62" s="35">
        <v>355.2</v>
      </c>
      <c r="F62" s="35">
        <v>59.2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>
        <v>296</v>
      </c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</row>
    <row r="63" spans="1:35" s="43" customFormat="1" x14ac:dyDescent="0.25">
      <c r="A63" s="41">
        <v>43710</v>
      </c>
      <c r="B63" s="34" t="s">
        <v>128</v>
      </c>
      <c r="C63" s="34" t="s">
        <v>194</v>
      </c>
      <c r="D63" s="42" t="s">
        <v>195</v>
      </c>
      <c r="E63" s="35">
        <v>161.33000000000001</v>
      </c>
      <c r="F63" s="35">
        <v>0</v>
      </c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>
        <v>161.33000000000001</v>
      </c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</row>
    <row r="64" spans="1:35" s="43" customFormat="1" x14ac:dyDescent="0.25">
      <c r="A64" s="41">
        <v>43710</v>
      </c>
      <c r="B64" s="34" t="s">
        <v>128</v>
      </c>
      <c r="C64" s="34" t="s">
        <v>196</v>
      </c>
      <c r="D64" s="42" t="s">
        <v>197</v>
      </c>
      <c r="E64" s="35">
        <v>95.78</v>
      </c>
      <c r="F64" s="35">
        <v>0</v>
      </c>
      <c r="G64" s="35"/>
      <c r="H64" s="35"/>
      <c r="I64" s="35"/>
      <c r="J64" s="35"/>
      <c r="K64" s="35"/>
      <c r="L64" s="35"/>
      <c r="M64" s="35"/>
      <c r="N64" s="35"/>
      <c r="O64" s="35"/>
      <c r="P64" s="35">
        <v>95.78</v>
      </c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</row>
    <row r="65" spans="1:35" s="43" customFormat="1" x14ac:dyDescent="0.25">
      <c r="A65" s="41">
        <v>43745</v>
      </c>
      <c r="B65" s="34" t="s">
        <v>198</v>
      </c>
      <c r="C65" s="34" t="s">
        <v>199</v>
      </c>
      <c r="D65" s="42" t="s">
        <v>200</v>
      </c>
      <c r="E65" s="35">
        <v>11.99</v>
      </c>
      <c r="F65" s="35">
        <v>0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>
        <v>11.99</v>
      </c>
      <c r="AB65" s="35"/>
      <c r="AC65" s="35"/>
      <c r="AD65" s="35"/>
      <c r="AE65" s="35"/>
      <c r="AF65" s="35"/>
      <c r="AG65" s="35"/>
      <c r="AH65" s="35"/>
      <c r="AI65" s="35"/>
    </row>
    <row r="66" spans="1:35" s="43" customFormat="1" x14ac:dyDescent="0.25">
      <c r="A66" s="41">
        <v>43745</v>
      </c>
      <c r="B66" s="34" t="s">
        <v>78</v>
      </c>
      <c r="C66" s="34" t="s">
        <v>201</v>
      </c>
      <c r="D66" s="42" t="s">
        <v>202</v>
      </c>
      <c r="E66" s="35">
        <v>21.32</v>
      </c>
      <c r="F66" s="35">
        <v>0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>
        <v>21.32</v>
      </c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</row>
    <row r="67" spans="1:35" s="43" customFormat="1" x14ac:dyDescent="0.25">
      <c r="A67" s="41">
        <v>43745</v>
      </c>
      <c r="B67" s="34" t="s">
        <v>115</v>
      </c>
      <c r="C67" s="34"/>
      <c r="D67" s="42" t="s">
        <v>203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</row>
    <row r="68" spans="1:35" s="43" customFormat="1" x14ac:dyDescent="0.25">
      <c r="A68" s="41">
        <v>43745</v>
      </c>
      <c r="B68" s="34" t="s">
        <v>84</v>
      </c>
      <c r="C68" s="34" t="s">
        <v>40</v>
      </c>
      <c r="D68" s="42" t="s">
        <v>204</v>
      </c>
      <c r="E68" s="35">
        <f>82.45+7.61+58.15</f>
        <v>148.21</v>
      </c>
      <c r="F68" s="35">
        <f>13.74+1.27+9.69</f>
        <v>24.7</v>
      </c>
      <c r="G68" s="35"/>
      <c r="H68" s="35"/>
      <c r="I68" s="35"/>
      <c r="J68" s="35"/>
      <c r="K68" s="35"/>
      <c r="L68" s="35"/>
      <c r="M68" s="35"/>
      <c r="N68" s="35"/>
      <c r="O68" s="35"/>
      <c r="P68" s="35">
        <f>6.58+19.99+10.99+1.98+5.96</f>
        <v>45.5</v>
      </c>
      <c r="Q68" s="35"/>
      <c r="R68" s="35"/>
      <c r="S68" s="35"/>
      <c r="T68" s="35">
        <f>21.99+5.3+46.98</f>
        <v>74.27</v>
      </c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</row>
    <row r="69" spans="1:35" s="43" customFormat="1" x14ac:dyDescent="0.25">
      <c r="A69" s="41">
        <v>43745</v>
      </c>
      <c r="B69" s="34" t="s">
        <v>205</v>
      </c>
      <c r="C69" s="34" t="s">
        <v>206</v>
      </c>
      <c r="D69" s="42" t="s">
        <v>207</v>
      </c>
      <c r="E69" s="35">
        <v>10</v>
      </c>
      <c r="F69" s="35">
        <v>0</v>
      </c>
      <c r="G69" s="35"/>
      <c r="H69" s="35"/>
      <c r="I69" s="35"/>
      <c r="J69" s="35"/>
      <c r="K69" s="35"/>
      <c r="L69" s="35"/>
      <c r="M69" s="35"/>
      <c r="N69" s="35">
        <v>10</v>
      </c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</row>
    <row r="70" spans="1:35" s="43" customFormat="1" x14ac:dyDescent="0.25">
      <c r="A70" s="41">
        <v>43745</v>
      </c>
      <c r="B70" s="34" t="s">
        <v>117</v>
      </c>
      <c r="C70" s="34" t="s">
        <v>208</v>
      </c>
      <c r="D70" s="42" t="s">
        <v>209</v>
      </c>
      <c r="E70" s="35">
        <v>30</v>
      </c>
      <c r="F70" s="35">
        <v>0</v>
      </c>
      <c r="G70" s="35"/>
      <c r="H70" s="35"/>
      <c r="I70" s="35"/>
      <c r="J70" s="35"/>
      <c r="K70" s="35"/>
      <c r="L70" s="35"/>
      <c r="M70" s="35"/>
      <c r="N70" s="35"/>
      <c r="O70" s="35">
        <v>30</v>
      </c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</row>
    <row r="71" spans="1:35" s="43" customFormat="1" x14ac:dyDescent="0.25">
      <c r="A71" s="41">
        <v>43745</v>
      </c>
      <c r="B71" s="34" t="s">
        <v>152</v>
      </c>
      <c r="C71" s="34" t="s">
        <v>192</v>
      </c>
      <c r="D71" s="42" t="s">
        <v>210</v>
      </c>
      <c r="E71" s="35">
        <v>1530</v>
      </c>
      <c r="F71" s="35">
        <v>255</v>
      </c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>
        <f>296+979</f>
        <v>1275</v>
      </c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</row>
    <row r="72" spans="1:35" s="43" customFormat="1" x14ac:dyDescent="0.25">
      <c r="A72" s="41">
        <v>43745</v>
      </c>
      <c r="B72" s="34" t="s">
        <v>211</v>
      </c>
      <c r="C72" s="34" t="s">
        <v>212</v>
      </c>
      <c r="D72" s="42" t="s">
        <v>213</v>
      </c>
      <c r="E72" s="35">
        <v>658.03</v>
      </c>
      <c r="F72" s="35">
        <v>109.67</v>
      </c>
      <c r="G72" s="35"/>
      <c r="H72" s="35"/>
      <c r="I72" s="35"/>
      <c r="J72" s="35"/>
      <c r="K72" s="35"/>
      <c r="L72" s="35"/>
      <c r="M72" s="35"/>
      <c r="N72" s="35"/>
      <c r="O72" s="35"/>
      <c r="P72" s="35">
        <v>548.36</v>
      </c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</row>
    <row r="73" spans="1:35" s="43" customFormat="1" x14ac:dyDescent="0.25">
      <c r="A73" s="41">
        <v>43745</v>
      </c>
      <c r="B73" s="34" t="s">
        <v>214</v>
      </c>
      <c r="C73" s="34" t="s">
        <v>91</v>
      </c>
      <c r="D73" s="42" t="s">
        <v>215</v>
      </c>
      <c r="E73" s="35">
        <f>325.66+11.98+3</f>
        <v>340.64000000000004</v>
      </c>
      <c r="F73" s="35">
        <v>0</v>
      </c>
      <c r="G73" s="35"/>
      <c r="H73" s="35"/>
      <c r="I73" s="35"/>
      <c r="J73" s="35">
        <v>325.66000000000003</v>
      </c>
      <c r="K73" s="35"/>
      <c r="L73" s="35"/>
      <c r="M73" s="35"/>
      <c r="N73" s="35"/>
      <c r="O73" s="35"/>
      <c r="P73" s="35">
        <f>11.98+3</f>
        <v>14.98</v>
      </c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</row>
    <row r="74" spans="1:35" s="43" customFormat="1" x14ac:dyDescent="0.25">
      <c r="A74" s="41">
        <v>43745</v>
      </c>
      <c r="B74" s="34" t="s">
        <v>216</v>
      </c>
      <c r="C74" s="34" t="s">
        <v>88</v>
      </c>
      <c r="D74" s="42" t="s">
        <v>217</v>
      </c>
      <c r="E74" s="35">
        <f>464.2+10</f>
        <v>474.2</v>
      </c>
      <c r="F74" s="35">
        <v>0</v>
      </c>
      <c r="G74" s="35"/>
      <c r="H74" s="35"/>
      <c r="I74" s="35"/>
      <c r="J74" s="35">
        <v>464.2</v>
      </c>
      <c r="K74" s="35"/>
      <c r="L74" s="35">
        <v>10</v>
      </c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</row>
    <row r="75" spans="1:35" s="43" customFormat="1" x14ac:dyDescent="0.25">
      <c r="A75" s="41">
        <v>43773</v>
      </c>
      <c r="B75" s="34" t="s">
        <v>218</v>
      </c>
      <c r="C75" s="34" t="s">
        <v>219</v>
      </c>
      <c r="D75" s="42" t="s">
        <v>220</v>
      </c>
      <c r="E75" s="35">
        <v>25</v>
      </c>
      <c r="F75" s="35">
        <v>0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>
        <v>25</v>
      </c>
      <c r="AF75" s="35"/>
      <c r="AG75" s="35"/>
      <c r="AH75" s="35"/>
      <c r="AI75" s="35"/>
    </row>
    <row r="76" spans="1:35" s="43" customFormat="1" x14ac:dyDescent="0.25">
      <c r="A76" s="41">
        <v>43773</v>
      </c>
      <c r="B76" s="34" t="s">
        <v>221</v>
      </c>
      <c r="C76" s="34" t="s">
        <v>222</v>
      </c>
      <c r="D76" s="42" t="s">
        <v>223</v>
      </c>
      <c r="E76" s="35">
        <v>360</v>
      </c>
      <c r="F76" s="35">
        <v>60</v>
      </c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>
        <v>300</v>
      </c>
      <c r="AI76" s="35"/>
    </row>
    <row r="77" spans="1:35" s="43" customFormat="1" x14ac:dyDescent="0.25">
      <c r="A77" s="41">
        <v>43773</v>
      </c>
      <c r="B77" s="34" t="s">
        <v>75</v>
      </c>
      <c r="C77" s="34" t="s">
        <v>224</v>
      </c>
      <c r="D77" s="42" t="s">
        <v>225</v>
      </c>
      <c r="E77" s="35">
        <v>24</v>
      </c>
      <c r="F77" s="35">
        <v>4</v>
      </c>
      <c r="G77" s="35"/>
      <c r="H77" s="35"/>
      <c r="I77" s="35"/>
      <c r="J77" s="35"/>
      <c r="K77" s="35"/>
      <c r="L77" s="35"/>
      <c r="M77" s="35"/>
      <c r="N77" s="35">
        <v>20</v>
      </c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</row>
    <row r="78" spans="1:35" s="43" customFormat="1" x14ac:dyDescent="0.25">
      <c r="A78" s="41">
        <v>43773</v>
      </c>
      <c r="B78" s="34" t="s">
        <v>141</v>
      </c>
      <c r="C78" s="34" t="s">
        <v>226</v>
      </c>
      <c r="D78" s="42" t="s">
        <v>227</v>
      </c>
      <c r="E78" s="35">
        <v>446.04</v>
      </c>
      <c r="F78" s="35">
        <v>0</v>
      </c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>
        <v>446.04</v>
      </c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</row>
    <row r="79" spans="1:35" s="43" customFormat="1" x14ac:dyDescent="0.25">
      <c r="A79" s="41">
        <v>43773</v>
      </c>
      <c r="B79" s="34" t="s">
        <v>228</v>
      </c>
      <c r="C79" s="34" t="s">
        <v>229</v>
      </c>
      <c r="D79" s="42" t="s">
        <v>230</v>
      </c>
      <c r="E79" s="35">
        <v>1866.91</v>
      </c>
      <c r="F79" s="35">
        <v>311.14999999999998</v>
      </c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>
        <v>1555.76</v>
      </c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</row>
    <row r="80" spans="1:35" s="43" customFormat="1" x14ac:dyDescent="0.25">
      <c r="A80" s="41">
        <v>43773</v>
      </c>
      <c r="B80" s="34" t="s">
        <v>78</v>
      </c>
      <c r="C80" s="34" t="s">
        <v>185</v>
      </c>
      <c r="D80" s="42" t="s">
        <v>231</v>
      </c>
      <c r="E80" s="35">
        <v>56.63</v>
      </c>
      <c r="F80" s="35">
        <v>0</v>
      </c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>
        <v>56.63</v>
      </c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</row>
    <row r="81" spans="1:35" s="43" customFormat="1" x14ac:dyDescent="0.25">
      <c r="A81" s="41">
        <v>43773</v>
      </c>
      <c r="B81" s="34" t="s">
        <v>90</v>
      </c>
      <c r="C81" s="34" t="s">
        <v>91</v>
      </c>
      <c r="D81" s="42" t="s">
        <v>232</v>
      </c>
      <c r="E81" s="35">
        <v>306.86</v>
      </c>
      <c r="F81" s="35">
        <v>0</v>
      </c>
      <c r="G81" s="35"/>
      <c r="H81" s="35"/>
      <c r="I81" s="35"/>
      <c r="J81" s="35">
        <v>301</v>
      </c>
      <c r="K81" s="35"/>
      <c r="L81" s="35"/>
      <c r="M81" s="35"/>
      <c r="N81" s="35"/>
      <c r="O81" s="35"/>
      <c r="P81" s="35">
        <v>5.86</v>
      </c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</row>
    <row r="82" spans="1:35" s="43" customFormat="1" x14ac:dyDescent="0.25">
      <c r="A82" s="41">
        <v>43773</v>
      </c>
      <c r="B82" s="34" t="s">
        <v>87</v>
      </c>
      <c r="C82" s="34" t="s">
        <v>88</v>
      </c>
      <c r="D82" s="42" t="s">
        <v>233</v>
      </c>
      <c r="E82" s="35">
        <v>589.27</v>
      </c>
      <c r="F82" s="35">
        <v>0</v>
      </c>
      <c r="G82" s="35"/>
      <c r="H82" s="35"/>
      <c r="I82" s="35"/>
      <c r="J82" s="35">
        <v>579.27</v>
      </c>
      <c r="K82" s="35"/>
      <c r="L82" s="35">
        <v>10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</row>
    <row r="83" spans="1:35" s="43" customFormat="1" x14ac:dyDescent="0.25">
      <c r="A83" s="41"/>
      <c r="B83" s="34" t="s">
        <v>115</v>
      </c>
      <c r="C83" s="34"/>
      <c r="D83" s="42" t="s">
        <v>234</v>
      </c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</row>
    <row r="84" spans="1:35" s="43" customFormat="1" x14ac:dyDescent="0.25">
      <c r="A84" s="41">
        <v>43775</v>
      </c>
      <c r="B84" s="34" t="s">
        <v>235</v>
      </c>
      <c r="C84" s="34" t="s">
        <v>236</v>
      </c>
      <c r="D84" s="42" t="s">
        <v>237</v>
      </c>
      <c r="E84" s="35">
        <v>3488.4</v>
      </c>
      <c r="F84" s="35">
        <v>581.4</v>
      </c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>
        <v>2777</v>
      </c>
      <c r="AF84" s="35"/>
      <c r="AG84" s="35"/>
      <c r="AH84" s="35"/>
      <c r="AI84" s="35"/>
    </row>
    <row r="85" spans="1:35" s="43" customFormat="1" x14ac:dyDescent="0.25">
      <c r="A85" s="41">
        <v>43801</v>
      </c>
      <c r="B85" s="34" t="s">
        <v>228</v>
      </c>
      <c r="C85" s="34" t="s">
        <v>238</v>
      </c>
      <c r="D85" s="42" t="s">
        <v>239</v>
      </c>
      <c r="E85" s="35">
        <v>235.53</v>
      </c>
      <c r="F85" s="35">
        <v>39.26</v>
      </c>
      <c r="G85" s="35"/>
      <c r="H85" s="35"/>
      <c r="I85" s="35"/>
      <c r="J85" s="35"/>
      <c r="K85" s="35"/>
      <c r="L85" s="35"/>
      <c r="M85" s="35"/>
      <c r="N85" s="35"/>
      <c r="O85" s="35"/>
      <c r="P85" s="35">
        <v>42</v>
      </c>
      <c r="Q85" s="35"/>
      <c r="R85" s="35">
        <f>196.27-42</f>
        <v>154.27000000000001</v>
      </c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</row>
    <row r="86" spans="1:35" s="43" customFormat="1" x14ac:dyDescent="0.25">
      <c r="A86" s="41">
        <v>43801</v>
      </c>
      <c r="B86" s="34" t="s">
        <v>75</v>
      </c>
      <c r="C86" s="34" t="s">
        <v>101</v>
      </c>
      <c r="D86" s="42" t="s">
        <v>240</v>
      </c>
      <c r="E86" s="35">
        <v>10.8</v>
      </c>
      <c r="F86" s="35">
        <v>1.8</v>
      </c>
      <c r="G86" s="35"/>
      <c r="H86" s="35"/>
      <c r="I86" s="35"/>
      <c r="J86" s="35"/>
      <c r="K86" s="35"/>
      <c r="L86" s="35"/>
      <c r="M86" s="35"/>
      <c r="N86" s="35">
        <v>9</v>
      </c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</row>
    <row r="87" spans="1:35" s="43" customFormat="1" x14ac:dyDescent="0.25">
      <c r="A87" s="41">
        <v>43801</v>
      </c>
      <c r="B87" s="34" t="s">
        <v>180</v>
      </c>
      <c r="C87" s="34" t="s">
        <v>118</v>
      </c>
      <c r="D87" s="42" t="s">
        <v>241</v>
      </c>
      <c r="E87" s="35">
        <v>30</v>
      </c>
      <c r="F87" s="35">
        <v>0</v>
      </c>
      <c r="G87" s="35"/>
      <c r="H87" s="35"/>
      <c r="I87" s="35"/>
      <c r="J87" s="35"/>
      <c r="K87" s="35"/>
      <c r="L87" s="35"/>
      <c r="M87" s="35"/>
      <c r="N87" s="35"/>
      <c r="O87" s="35">
        <v>30</v>
      </c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</row>
    <row r="88" spans="1:35" s="43" customFormat="1" x14ac:dyDescent="0.25">
      <c r="A88" s="41">
        <v>43801</v>
      </c>
      <c r="B88" s="34" t="s">
        <v>242</v>
      </c>
      <c r="C88" s="34" t="s">
        <v>243</v>
      </c>
      <c r="D88" s="42" t="s">
        <v>244</v>
      </c>
      <c r="E88" s="35">
        <v>594</v>
      </c>
      <c r="F88" s="35">
        <v>99</v>
      </c>
      <c r="G88" s="35"/>
      <c r="H88" s="35"/>
      <c r="I88" s="35"/>
      <c r="J88" s="35"/>
      <c r="K88" s="35"/>
      <c r="L88" s="35"/>
      <c r="M88" s="35"/>
      <c r="N88" s="35"/>
      <c r="O88" s="35"/>
      <c r="P88" s="35">
        <v>55</v>
      </c>
      <c r="Q88" s="35"/>
      <c r="R88" s="35">
        <v>440</v>
      </c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</row>
    <row r="89" spans="1:35" s="43" customFormat="1" x14ac:dyDescent="0.25">
      <c r="A89" s="41">
        <v>43801</v>
      </c>
      <c r="B89" s="34" t="s">
        <v>112</v>
      </c>
      <c r="C89" s="34" t="s">
        <v>245</v>
      </c>
      <c r="D89" s="42" t="s">
        <v>246</v>
      </c>
      <c r="E89" s="35">
        <v>1605.6</v>
      </c>
      <c r="F89" s="35">
        <v>267.60000000000002</v>
      </c>
      <c r="G89" s="35"/>
      <c r="H89" s="35"/>
      <c r="I89" s="35"/>
      <c r="J89" s="35"/>
      <c r="K89" s="35"/>
      <c r="L89" s="35"/>
      <c r="M89" s="35"/>
      <c r="N89" s="35"/>
      <c r="O89" s="35"/>
      <c r="P89" s="35">
        <v>1338</v>
      </c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</row>
    <row r="90" spans="1:35" s="43" customFormat="1" x14ac:dyDescent="0.25">
      <c r="A90" s="41">
        <v>43801</v>
      </c>
      <c r="B90" s="34" t="s">
        <v>247</v>
      </c>
      <c r="C90" s="34" t="s">
        <v>248</v>
      </c>
      <c r="D90" s="42" t="s">
        <v>249</v>
      </c>
      <c r="E90" s="35">
        <v>434.94</v>
      </c>
      <c r="F90" s="35">
        <v>72.489999999999995</v>
      </c>
      <c r="G90" s="35"/>
      <c r="H90" s="35"/>
      <c r="I90" s="35"/>
      <c r="J90" s="35"/>
      <c r="K90" s="35"/>
      <c r="L90" s="35"/>
      <c r="M90" s="35"/>
      <c r="N90" s="35"/>
      <c r="O90" s="35"/>
      <c r="P90" s="35">
        <v>32.5</v>
      </c>
      <c r="Q90" s="35"/>
      <c r="R90" s="35">
        <v>329.95</v>
      </c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</row>
    <row r="91" spans="1:35" s="43" customFormat="1" x14ac:dyDescent="0.25">
      <c r="A91" s="41">
        <v>43801</v>
      </c>
      <c r="B91" s="34" t="s">
        <v>31</v>
      </c>
      <c r="C91" s="34" t="s">
        <v>250</v>
      </c>
      <c r="D91" s="42" t="s">
        <v>251</v>
      </c>
      <c r="E91" s="35">
        <v>132.6</v>
      </c>
      <c r="F91" s="35">
        <v>0</v>
      </c>
      <c r="G91" s="35"/>
      <c r="H91" s="35"/>
      <c r="I91" s="35"/>
      <c r="J91" s="35"/>
      <c r="K91" s="35">
        <v>132.6</v>
      </c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</row>
    <row r="92" spans="1:35" s="43" customFormat="1" x14ac:dyDescent="0.25">
      <c r="A92" s="41">
        <v>43801</v>
      </c>
      <c r="B92" s="34" t="s">
        <v>198</v>
      </c>
      <c r="C92" s="34" t="s">
        <v>199</v>
      </c>
      <c r="D92" s="42" t="s">
        <v>252</v>
      </c>
      <c r="E92" s="35">
        <v>93.71</v>
      </c>
      <c r="F92" s="35">
        <v>0</v>
      </c>
      <c r="G92" s="35">
        <v>93.71</v>
      </c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</row>
    <row r="93" spans="1:35" s="43" customFormat="1" x14ac:dyDescent="0.25">
      <c r="A93" s="41">
        <v>43801</v>
      </c>
      <c r="B93" s="34" t="s">
        <v>78</v>
      </c>
      <c r="C93" s="34" t="s">
        <v>201</v>
      </c>
      <c r="D93" s="42" t="s">
        <v>253</v>
      </c>
      <c r="E93" s="35">
        <v>47.22</v>
      </c>
      <c r="F93" s="35">
        <v>0</v>
      </c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>
        <v>47.22</v>
      </c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</row>
    <row r="94" spans="1:35" s="43" customFormat="1" x14ac:dyDescent="0.25">
      <c r="A94" s="41">
        <v>43801</v>
      </c>
      <c r="B94" s="34" t="s">
        <v>254</v>
      </c>
      <c r="C94" s="34" t="s">
        <v>255</v>
      </c>
      <c r="D94" s="42" t="s">
        <v>256</v>
      </c>
      <c r="E94" s="35">
        <v>455</v>
      </c>
      <c r="F94" s="35">
        <v>0</v>
      </c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>
        <v>455</v>
      </c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</row>
    <row r="95" spans="1:35" s="43" customFormat="1" ht="17.25" x14ac:dyDescent="0.25">
      <c r="A95" s="41">
        <v>43801</v>
      </c>
      <c r="B95" s="34" t="s">
        <v>257</v>
      </c>
      <c r="C95" s="34" t="s">
        <v>258</v>
      </c>
      <c r="D95" s="42" t="s">
        <v>259</v>
      </c>
      <c r="E95" s="35">
        <v>110.99</v>
      </c>
      <c r="F95" s="35">
        <v>0</v>
      </c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>
        <v>110.99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</row>
    <row r="96" spans="1:35" s="43" customFormat="1" x14ac:dyDescent="0.25">
      <c r="A96" s="41">
        <v>43801</v>
      </c>
      <c r="B96" s="34" t="s">
        <v>260</v>
      </c>
      <c r="C96" s="34" t="s">
        <v>91</v>
      </c>
      <c r="D96" s="42" t="s">
        <v>261</v>
      </c>
      <c r="E96" s="35">
        <v>292.82</v>
      </c>
      <c r="F96" s="35">
        <v>0</v>
      </c>
      <c r="G96" s="35"/>
      <c r="H96" s="35"/>
      <c r="I96" s="35"/>
      <c r="J96" s="35">
        <v>292.82</v>
      </c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</row>
    <row r="97" spans="1:35" s="43" customFormat="1" x14ac:dyDescent="0.25">
      <c r="A97" s="41">
        <v>43801</v>
      </c>
      <c r="B97" s="34" t="s">
        <v>87</v>
      </c>
      <c r="C97" s="34" t="s">
        <v>88</v>
      </c>
      <c r="D97" s="42" t="s">
        <v>262</v>
      </c>
      <c r="E97" s="35">
        <v>589.27</v>
      </c>
      <c r="F97" s="35">
        <v>0</v>
      </c>
      <c r="G97" s="35"/>
      <c r="H97" s="35"/>
      <c r="I97" s="35"/>
      <c r="J97" s="35">
        <v>579.27</v>
      </c>
      <c r="K97" s="35"/>
      <c r="L97" s="35">
        <v>10</v>
      </c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</row>
    <row r="98" spans="1:35" s="43" customFormat="1" x14ac:dyDescent="0.25">
      <c r="A98" s="41">
        <v>43801</v>
      </c>
      <c r="B98" s="34" t="s">
        <v>87</v>
      </c>
      <c r="C98" s="34" t="s">
        <v>263</v>
      </c>
      <c r="D98" s="42" t="s">
        <v>264</v>
      </c>
      <c r="E98" s="35">
        <v>60.55</v>
      </c>
      <c r="F98" s="35">
        <v>0</v>
      </c>
      <c r="G98" s="35"/>
      <c r="H98" s="35"/>
      <c r="I98" s="35"/>
      <c r="J98" s="35"/>
      <c r="K98" s="35"/>
      <c r="L98" s="35"/>
      <c r="M98" s="35">
        <v>27.25</v>
      </c>
      <c r="N98" s="35"/>
      <c r="O98" s="35"/>
      <c r="P98" s="35"/>
      <c r="Q98" s="35"/>
      <c r="R98" s="35"/>
      <c r="S98" s="35"/>
      <c r="T98" s="35"/>
      <c r="U98" s="35"/>
      <c r="V98" s="35"/>
      <c r="W98" s="35">
        <v>33.299999999999997</v>
      </c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</row>
    <row r="99" spans="1:35" s="43" customFormat="1" x14ac:dyDescent="0.25">
      <c r="A99" s="41">
        <v>43801</v>
      </c>
      <c r="B99" s="34" t="s">
        <v>265</v>
      </c>
      <c r="C99" s="34" t="s">
        <v>266</v>
      </c>
      <c r="D99" s="42" t="s">
        <v>267</v>
      </c>
      <c r="E99" s="35">
        <v>681</v>
      </c>
      <c r="F99" s="35">
        <v>113.5</v>
      </c>
      <c r="G99" s="35"/>
      <c r="H99" s="35"/>
      <c r="I99" s="35"/>
      <c r="J99" s="35"/>
      <c r="K99" s="35"/>
      <c r="L99" s="35"/>
      <c r="M99" s="35"/>
      <c r="N99" s="35"/>
      <c r="O99" s="35"/>
      <c r="P99" s="35">
        <v>567.5</v>
      </c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</row>
    <row r="100" spans="1:35" s="43" customFormat="1" x14ac:dyDescent="0.25">
      <c r="A100" s="41">
        <v>43801</v>
      </c>
      <c r="B100" s="34" t="s">
        <v>268</v>
      </c>
      <c r="C100" s="34" t="s">
        <v>269</v>
      </c>
      <c r="D100" s="42" t="s">
        <v>270</v>
      </c>
      <c r="E100" s="35">
        <v>246</v>
      </c>
      <c r="F100" s="35">
        <v>0</v>
      </c>
      <c r="G100" s="35">
        <v>246</v>
      </c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</row>
    <row r="101" spans="1:35" s="43" customFormat="1" x14ac:dyDescent="0.25">
      <c r="A101" s="41">
        <v>43801</v>
      </c>
      <c r="B101" s="34" t="s">
        <v>128</v>
      </c>
      <c r="C101" s="34" t="s">
        <v>271</v>
      </c>
      <c r="D101" s="42" t="s">
        <v>272</v>
      </c>
      <c r="E101" s="35">
        <v>180.96</v>
      </c>
      <c r="F101" s="35">
        <v>30.16</v>
      </c>
      <c r="G101" s="35"/>
      <c r="H101" s="35"/>
      <c r="I101" s="35"/>
      <c r="J101" s="35"/>
      <c r="K101" s="35"/>
      <c r="L101" s="35"/>
      <c r="M101" s="35">
        <f>180.96-30.16</f>
        <v>150.80000000000001</v>
      </c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</row>
    <row r="102" spans="1:35" s="43" customFormat="1" x14ac:dyDescent="0.25">
      <c r="A102" s="41">
        <v>43836</v>
      </c>
      <c r="B102" s="34" t="s">
        <v>78</v>
      </c>
      <c r="C102" s="34" t="s">
        <v>273</v>
      </c>
      <c r="D102" s="42" t="s">
        <v>274</v>
      </c>
      <c r="E102" s="35">
        <f>92.28+78.64</f>
        <v>170.92000000000002</v>
      </c>
      <c r="F102" s="35">
        <v>0</v>
      </c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>
        <v>170.92</v>
      </c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</row>
    <row r="103" spans="1:35" s="43" customFormat="1" x14ac:dyDescent="0.25">
      <c r="A103" s="41">
        <v>43836</v>
      </c>
      <c r="B103" s="34" t="s">
        <v>84</v>
      </c>
      <c r="C103" s="34" t="s">
        <v>40</v>
      </c>
      <c r="D103" s="42" t="s">
        <v>275</v>
      </c>
      <c r="E103" s="35">
        <v>53.34</v>
      </c>
      <c r="F103" s="35">
        <v>8.89</v>
      </c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>
        <f>53.34-8.89</f>
        <v>44.45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</row>
    <row r="104" spans="1:35" s="43" customFormat="1" x14ac:dyDescent="0.25">
      <c r="A104" s="41">
        <v>43836</v>
      </c>
      <c r="B104" s="34" t="s">
        <v>276</v>
      </c>
      <c r="C104" s="34" t="s">
        <v>277</v>
      </c>
      <c r="D104" s="42" t="s">
        <v>278</v>
      </c>
      <c r="E104" s="35">
        <v>354</v>
      </c>
      <c r="F104" s="35">
        <v>59</v>
      </c>
      <c r="G104" s="35"/>
      <c r="H104" s="35"/>
      <c r="I104" s="35"/>
      <c r="J104" s="35"/>
      <c r="K104" s="35"/>
      <c r="L104" s="35"/>
      <c r="M104" s="35"/>
      <c r="N104" s="35"/>
      <c r="O104" s="35"/>
      <c r="P104" s="35">
        <f>354-59</f>
        <v>295</v>
      </c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</row>
    <row r="105" spans="1:35" s="43" customFormat="1" x14ac:dyDescent="0.25">
      <c r="A105" s="41">
        <v>43836</v>
      </c>
      <c r="B105" s="34" t="s">
        <v>279</v>
      </c>
      <c r="C105" s="34" t="s">
        <v>280</v>
      </c>
      <c r="D105" s="42" t="s">
        <v>281</v>
      </c>
      <c r="E105" s="35">
        <v>4702.8</v>
      </c>
      <c r="F105" s="35">
        <v>783.8</v>
      </c>
      <c r="G105" s="35"/>
      <c r="H105" s="35"/>
      <c r="I105" s="35"/>
      <c r="J105" s="35"/>
      <c r="K105" s="35"/>
      <c r="L105" s="35"/>
      <c r="M105" s="35"/>
      <c r="N105" s="35"/>
      <c r="O105" s="35"/>
      <c r="P105" s="35">
        <v>3919</v>
      </c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</row>
    <row r="106" spans="1:35" s="43" customFormat="1" x14ac:dyDescent="0.25">
      <c r="A106" s="41">
        <v>43836</v>
      </c>
      <c r="B106" s="34" t="s">
        <v>282</v>
      </c>
      <c r="C106" s="34" t="s">
        <v>283</v>
      </c>
      <c r="D106" s="42" t="s">
        <v>284</v>
      </c>
      <c r="E106" s="35">
        <v>647</v>
      </c>
      <c r="F106" s="35">
        <v>107.83</v>
      </c>
      <c r="G106" s="35"/>
      <c r="H106" s="35"/>
      <c r="I106" s="35"/>
      <c r="J106" s="35"/>
      <c r="K106" s="35"/>
      <c r="L106" s="35"/>
      <c r="M106" s="35"/>
      <c r="N106" s="35"/>
      <c r="O106" s="35"/>
      <c r="P106" s="35">
        <v>539.16999999999996</v>
      </c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</row>
    <row r="107" spans="1:35" s="43" customFormat="1" x14ac:dyDescent="0.25">
      <c r="A107" s="41">
        <v>43836</v>
      </c>
      <c r="B107" s="34" t="s">
        <v>75</v>
      </c>
      <c r="C107" s="34" t="s">
        <v>101</v>
      </c>
      <c r="D107" s="42" t="s">
        <v>285</v>
      </c>
      <c r="E107" s="35">
        <f>18+21.6</f>
        <v>39.6</v>
      </c>
      <c r="F107" s="35">
        <v>6.6</v>
      </c>
      <c r="G107" s="35"/>
      <c r="H107" s="35"/>
      <c r="I107" s="35"/>
      <c r="J107" s="35"/>
      <c r="K107" s="35"/>
      <c r="L107" s="35"/>
      <c r="M107" s="35"/>
      <c r="N107" s="35">
        <f>39.6-6.6</f>
        <v>33</v>
      </c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</row>
    <row r="108" spans="1:35" s="43" customFormat="1" x14ac:dyDescent="0.25">
      <c r="A108" s="41">
        <v>43836</v>
      </c>
      <c r="B108" s="34" t="s">
        <v>286</v>
      </c>
      <c r="C108" s="34" t="s">
        <v>287</v>
      </c>
      <c r="D108" s="42" t="s">
        <v>288</v>
      </c>
      <c r="E108" s="35">
        <v>666</v>
      </c>
      <c r="F108" s="35">
        <v>111</v>
      </c>
      <c r="G108" s="35"/>
      <c r="H108" s="35"/>
      <c r="I108" s="35"/>
      <c r="J108" s="35"/>
      <c r="K108" s="35"/>
      <c r="L108" s="35"/>
      <c r="M108" s="35"/>
      <c r="N108" s="35"/>
      <c r="O108" s="35"/>
      <c r="P108" s="35">
        <v>555</v>
      </c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</row>
    <row r="109" spans="1:35" s="43" customFormat="1" x14ac:dyDescent="0.25">
      <c r="A109" s="41">
        <v>43836</v>
      </c>
      <c r="B109" s="34" t="s">
        <v>87</v>
      </c>
      <c r="C109" s="34" t="s">
        <v>88</v>
      </c>
      <c r="D109" s="42" t="s">
        <v>289</v>
      </c>
      <c r="E109" s="35">
        <v>597.99</v>
      </c>
      <c r="F109" s="35">
        <v>0</v>
      </c>
      <c r="G109" s="35"/>
      <c r="H109" s="35"/>
      <c r="I109" s="35"/>
      <c r="J109" s="35">
        <v>579.07000000000005</v>
      </c>
      <c r="K109" s="35"/>
      <c r="L109" s="35">
        <v>10</v>
      </c>
      <c r="M109" s="35"/>
      <c r="N109" s="35"/>
      <c r="O109" s="35"/>
      <c r="P109" s="35"/>
      <c r="Q109" s="35"/>
      <c r="R109" s="35"/>
      <c r="S109" s="35"/>
      <c r="T109" s="35"/>
      <c r="U109" s="35">
        <v>8.92</v>
      </c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</row>
    <row r="110" spans="1:35" s="43" customFormat="1" x14ac:dyDescent="0.25">
      <c r="A110" s="41">
        <v>43836</v>
      </c>
      <c r="B110" s="34" t="s">
        <v>90</v>
      </c>
      <c r="C110" s="34" t="s">
        <v>91</v>
      </c>
      <c r="D110" s="42" t="s">
        <v>290</v>
      </c>
      <c r="E110" s="35">
        <v>309.24</v>
      </c>
      <c r="F110" s="35">
        <v>0</v>
      </c>
      <c r="G110" s="35"/>
      <c r="H110" s="35"/>
      <c r="I110" s="35"/>
      <c r="J110" s="35">
        <v>309.24</v>
      </c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</row>
    <row r="111" spans="1:35" s="47" customFormat="1" x14ac:dyDescent="0.25">
      <c r="A111" s="44">
        <v>43836</v>
      </c>
      <c r="B111" s="45" t="s">
        <v>291</v>
      </c>
      <c r="C111" s="45" t="s">
        <v>292</v>
      </c>
      <c r="D111" s="33" t="s">
        <v>293</v>
      </c>
      <c r="E111" s="46">
        <v>5222.21</v>
      </c>
      <c r="F111" s="46">
        <v>870.37</v>
      </c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>
        <v>4161.84</v>
      </c>
      <c r="S111" s="46"/>
      <c r="T111" s="46"/>
      <c r="U111" s="46"/>
      <c r="V111" s="46"/>
      <c r="W111" s="46"/>
      <c r="X111" s="46"/>
      <c r="Y111" s="46"/>
      <c r="Z111" s="46"/>
      <c r="AA111" s="46">
        <f>125+65</f>
        <v>190</v>
      </c>
      <c r="AB111" s="46"/>
      <c r="AC111" s="46"/>
      <c r="AD111" s="46"/>
      <c r="AE111" s="46"/>
      <c r="AF111" s="46"/>
      <c r="AG111" s="46"/>
      <c r="AH111" s="46"/>
      <c r="AI111" s="46"/>
    </row>
    <row r="112" spans="1:35" s="43" customFormat="1" x14ac:dyDescent="0.25">
      <c r="A112" s="41">
        <v>43836</v>
      </c>
      <c r="B112" s="34" t="s">
        <v>128</v>
      </c>
      <c r="C112" s="34" t="s">
        <v>294</v>
      </c>
      <c r="D112" s="42" t="s">
        <v>295</v>
      </c>
      <c r="E112" s="35">
        <v>164.4</v>
      </c>
      <c r="F112" s="35">
        <v>0</v>
      </c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>
        <v>164.4</v>
      </c>
      <c r="AF112" s="35"/>
      <c r="AG112" s="35"/>
      <c r="AH112" s="35"/>
      <c r="AI112" s="35"/>
    </row>
    <row r="113" spans="1:35" s="43" customFormat="1" x14ac:dyDescent="0.25">
      <c r="A113" s="41"/>
      <c r="B113" s="34" t="s">
        <v>115</v>
      </c>
      <c r="C113" s="34"/>
      <c r="D113" s="42" t="s">
        <v>296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</row>
    <row r="114" spans="1:35" s="43" customFormat="1" x14ac:dyDescent="0.25">
      <c r="A114" s="41">
        <v>43845</v>
      </c>
      <c r="B114" s="34" t="s">
        <v>297</v>
      </c>
      <c r="C114" s="34" t="s">
        <v>201</v>
      </c>
      <c r="D114" s="42" t="s">
        <v>298</v>
      </c>
      <c r="E114" s="35">
        <v>8.73</v>
      </c>
      <c r="F114" s="35">
        <v>0.42</v>
      </c>
      <c r="G114" s="35"/>
      <c r="H114" s="35">
        <v>8.31</v>
      </c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</row>
    <row r="115" spans="1:35" s="43" customFormat="1" x14ac:dyDescent="0.25">
      <c r="A115" s="41">
        <v>43836</v>
      </c>
      <c r="B115" s="34" t="s">
        <v>299</v>
      </c>
      <c r="C115" s="34" t="s">
        <v>300</v>
      </c>
      <c r="D115" s="42" t="s">
        <v>301</v>
      </c>
      <c r="E115" s="35">
        <v>40</v>
      </c>
      <c r="F115" s="35">
        <v>0</v>
      </c>
      <c r="G115" s="35"/>
      <c r="H115" s="35"/>
      <c r="I115" s="35"/>
      <c r="J115" s="35"/>
      <c r="K115" s="35"/>
      <c r="L115" s="35"/>
      <c r="M115" s="35"/>
      <c r="N115" s="35"/>
      <c r="O115" s="35"/>
      <c r="P115" s="35">
        <v>40</v>
      </c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</row>
    <row r="116" spans="1:35" s="52" customFormat="1" x14ac:dyDescent="0.25">
      <c r="A116" s="48">
        <v>43864</v>
      </c>
      <c r="B116" s="49" t="s">
        <v>0</v>
      </c>
      <c r="C116" s="49" t="s">
        <v>302</v>
      </c>
      <c r="D116" s="50" t="s">
        <v>303</v>
      </c>
      <c r="E116" s="51">
        <v>200</v>
      </c>
      <c r="F116" s="51">
        <v>0</v>
      </c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>
        <v>200</v>
      </c>
      <c r="AG116" s="51"/>
      <c r="AH116" s="51"/>
      <c r="AI116" s="51"/>
    </row>
    <row r="117" spans="1:35" s="43" customFormat="1" x14ac:dyDescent="0.25">
      <c r="A117" s="41">
        <v>43864</v>
      </c>
      <c r="B117" s="34" t="s">
        <v>87</v>
      </c>
      <c r="C117" s="34" t="s">
        <v>88</v>
      </c>
      <c r="D117" s="42" t="s">
        <v>304</v>
      </c>
      <c r="E117" s="35">
        <v>604.59</v>
      </c>
      <c r="F117" s="35">
        <v>0</v>
      </c>
      <c r="G117" s="35"/>
      <c r="H117" s="35"/>
      <c r="I117" s="35"/>
      <c r="J117" s="35">
        <v>579.27</v>
      </c>
      <c r="K117" s="35"/>
      <c r="L117" s="35">
        <v>10</v>
      </c>
      <c r="M117" s="35">
        <v>8</v>
      </c>
      <c r="N117" s="35"/>
      <c r="O117" s="35"/>
      <c r="P117" s="35"/>
      <c r="Q117" s="35"/>
      <c r="R117" s="35"/>
      <c r="S117" s="35"/>
      <c r="T117" s="35"/>
      <c r="U117" s="35">
        <v>7.32</v>
      </c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</row>
    <row r="118" spans="1:35" s="43" customFormat="1" x14ac:dyDescent="0.25">
      <c r="A118" s="41">
        <v>43864</v>
      </c>
      <c r="B118" s="34" t="s">
        <v>260</v>
      </c>
      <c r="C118" s="34" t="s">
        <v>91</v>
      </c>
      <c r="D118" s="42" t="s">
        <v>305</v>
      </c>
      <c r="E118" s="35">
        <v>306.82</v>
      </c>
      <c r="F118" s="35">
        <v>0</v>
      </c>
      <c r="G118" s="35"/>
      <c r="H118" s="35"/>
      <c r="I118" s="35"/>
      <c r="J118" s="35">
        <v>305.13</v>
      </c>
      <c r="K118" s="35"/>
      <c r="L118" s="35"/>
      <c r="M118" s="35"/>
      <c r="N118" s="35"/>
      <c r="O118" s="35"/>
      <c r="P118" s="35"/>
      <c r="Q118" s="35"/>
      <c r="R118" s="35"/>
      <c r="S118" s="35">
        <v>1.69</v>
      </c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</row>
    <row r="119" spans="1:35" s="43" customFormat="1" x14ac:dyDescent="0.25">
      <c r="A119" s="41"/>
      <c r="B119" s="34" t="s">
        <v>115</v>
      </c>
      <c r="C119" s="34"/>
      <c r="D119" s="42" t="s">
        <v>306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</row>
    <row r="120" spans="1:35" s="43" customFormat="1" x14ac:dyDescent="0.25">
      <c r="A120" s="41">
        <v>43864</v>
      </c>
      <c r="B120" s="34" t="s">
        <v>152</v>
      </c>
      <c r="C120" s="34" t="s">
        <v>307</v>
      </c>
      <c r="D120" s="42" t="s">
        <v>308</v>
      </c>
      <c r="E120" s="35">
        <f>355.2+355.2+697.2</f>
        <v>1407.6</v>
      </c>
      <c r="F120" s="35">
        <f>59.2+59.2+116.2</f>
        <v>234.60000000000002</v>
      </c>
      <c r="G120" s="35"/>
      <c r="H120" s="35"/>
      <c r="I120" s="35"/>
      <c r="J120" s="35"/>
      <c r="K120" s="35"/>
      <c r="L120" s="35"/>
      <c r="M120" s="35"/>
      <c r="N120" s="35"/>
      <c r="O120" s="35"/>
      <c r="P120" s="35">
        <v>581</v>
      </c>
      <c r="Q120" s="35">
        <f>296+296</f>
        <v>592</v>
      </c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</row>
    <row r="121" spans="1:35" s="43" customFormat="1" x14ac:dyDescent="0.25">
      <c r="A121" s="41">
        <v>43864</v>
      </c>
      <c r="B121" s="34" t="s">
        <v>112</v>
      </c>
      <c r="C121" s="34" t="s">
        <v>309</v>
      </c>
      <c r="D121" s="42" t="s">
        <v>310</v>
      </c>
      <c r="E121" s="35">
        <v>54</v>
      </c>
      <c r="F121" s="35">
        <v>9</v>
      </c>
      <c r="G121" s="35"/>
      <c r="H121" s="35"/>
      <c r="I121" s="35"/>
      <c r="J121" s="35"/>
      <c r="K121" s="35"/>
      <c r="L121" s="35"/>
      <c r="M121" s="35"/>
      <c r="N121" s="35"/>
      <c r="O121" s="35"/>
      <c r="P121" s="35">
        <v>45</v>
      </c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</row>
    <row r="122" spans="1:35" s="43" customFormat="1" x14ac:dyDescent="0.25">
      <c r="A122" s="41">
        <v>43864</v>
      </c>
      <c r="B122" s="34" t="s">
        <v>84</v>
      </c>
      <c r="C122" s="34" t="s">
        <v>40</v>
      </c>
      <c r="D122" s="42" t="s">
        <v>311</v>
      </c>
      <c r="E122" s="35">
        <f>57.78+8.84</f>
        <v>66.62</v>
      </c>
      <c r="F122" s="35">
        <f>1.47+7.19</f>
        <v>8.66</v>
      </c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>
        <f>57.78-7.19</f>
        <v>50.59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</row>
    <row r="123" spans="1:35" s="43" customFormat="1" x14ac:dyDescent="0.25">
      <c r="A123" s="41">
        <v>43864</v>
      </c>
      <c r="B123" s="34" t="s">
        <v>312</v>
      </c>
      <c r="C123" s="34" t="s">
        <v>313</v>
      </c>
      <c r="D123" s="42" t="s">
        <v>314</v>
      </c>
      <c r="E123" s="35">
        <v>210</v>
      </c>
      <c r="F123" s="35">
        <v>35</v>
      </c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>
        <v>175</v>
      </c>
      <c r="AF123" s="35"/>
      <c r="AG123" s="35"/>
      <c r="AH123" s="35"/>
      <c r="AI123" s="35"/>
    </row>
    <row r="124" spans="1:35" s="43" customFormat="1" x14ac:dyDescent="0.25">
      <c r="A124" s="41"/>
      <c r="B124" s="34" t="s">
        <v>115</v>
      </c>
      <c r="C124" s="34"/>
      <c r="D124" s="42" t="s">
        <v>315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</row>
    <row r="125" spans="1:35" s="43" customFormat="1" x14ac:dyDescent="0.25">
      <c r="A125" s="41">
        <v>43864</v>
      </c>
      <c r="B125" s="34" t="s">
        <v>211</v>
      </c>
      <c r="C125" s="34" t="s">
        <v>316</v>
      </c>
      <c r="D125" s="42" t="s">
        <v>317</v>
      </c>
      <c r="E125" s="35">
        <v>38.5</v>
      </c>
      <c r="F125" s="35">
        <v>0</v>
      </c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>
        <v>38.5</v>
      </c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</row>
    <row r="126" spans="1:35" s="43" customFormat="1" x14ac:dyDescent="0.25">
      <c r="A126" s="41">
        <v>43864</v>
      </c>
      <c r="B126" s="34" t="s">
        <v>318</v>
      </c>
      <c r="C126" s="34" t="s">
        <v>319</v>
      </c>
      <c r="D126" s="42" t="s">
        <v>320</v>
      </c>
      <c r="E126" s="35">
        <v>136</v>
      </c>
      <c r="F126" s="35">
        <v>0</v>
      </c>
      <c r="G126" s="35">
        <v>126</v>
      </c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</row>
    <row r="127" spans="1:35" s="43" customFormat="1" x14ac:dyDescent="0.25">
      <c r="A127" s="41">
        <v>43876</v>
      </c>
      <c r="B127" s="34" t="s">
        <v>297</v>
      </c>
      <c r="C127" s="34" t="s">
        <v>201</v>
      </c>
      <c r="D127" s="42" t="s">
        <v>298</v>
      </c>
      <c r="E127" s="35">
        <v>9.24</v>
      </c>
      <c r="F127" s="35">
        <v>0.44</v>
      </c>
      <c r="G127" s="35"/>
      <c r="H127" s="35">
        <v>8.8000000000000007</v>
      </c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</row>
    <row r="128" spans="1:35" s="43" customFormat="1" x14ac:dyDescent="0.25">
      <c r="A128" s="41">
        <v>43892</v>
      </c>
      <c r="B128" s="34" t="s">
        <v>90</v>
      </c>
      <c r="C128" s="34" t="s">
        <v>91</v>
      </c>
      <c r="D128" s="42" t="s">
        <v>321</v>
      </c>
      <c r="E128" s="35">
        <v>36.950000000000003</v>
      </c>
      <c r="F128" s="35"/>
      <c r="G128" s="35"/>
      <c r="H128" s="35"/>
      <c r="I128" s="35"/>
      <c r="J128" s="35">
        <v>36.950000000000003</v>
      </c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</row>
    <row r="129" spans="1:35" s="43" customFormat="1" x14ac:dyDescent="0.25">
      <c r="A129" s="41">
        <v>43892</v>
      </c>
      <c r="B129" s="34" t="s">
        <v>87</v>
      </c>
      <c r="C129" s="34" t="s">
        <v>88</v>
      </c>
      <c r="D129" s="42" t="s">
        <v>322</v>
      </c>
      <c r="E129" s="35">
        <v>709.27</v>
      </c>
      <c r="F129" s="35"/>
      <c r="G129" s="35"/>
      <c r="H129" s="35"/>
      <c r="I129" s="35"/>
      <c r="J129" s="35">
        <v>699.27</v>
      </c>
      <c r="K129" s="35"/>
      <c r="L129" s="35">
        <v>10</v>
      </c>
      <c r="M129" s="35">
        <v>8</v>
      </c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</row>
    <row r="130" spans="1:35" s="43" customFormat="1" x14ac:dyDescent="0.25">
      <c r="A130" s="41">
        <v>43892</v>
      </c>
      <c r="B130" s="34" t="s">
        <v>323</v>
      </c>
      <c r="C130" s="34" t="s">
        <v>91</v>
      </c>
      <c r="D130" s="42" t="s">
        <v>324</v>
      </c>
      <c r="E130" s="35">
        <v>106.73</v>
      </c>
      <c r="F130" s="35"/>
      <c r="G130" s="35"/>
      <c r="H130" s="35"/>
      <c r="I130" s="35"/>
      <c r="J130" s="35">
        <v>106.73</v>
      </c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</row>
    <row r="131" spans="1:35" s="43" customFormat="1" x14ac:dyDescent="0.25">
      <c r="A131" s="41">
        <v>43892</v>
      </c>
      <c r="B131" s="34" t="s">
        <v>325</v>
      </c>
      <c r="C131" s="34" t="s">
        <v>326</v>
      </c>
      <c r="D131" s="42" t="s">
        <v>327</v>
      </c>
      <c r="E131" s="35">
        <v>3270</v>
      </c>
      <c r="F131" s="35">
        <v>545</v>
      </c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>
        <v>2725</v>
      </c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</row>
    <row r="132" spans="1:35" s="43" customFormat="1" x14ac:dyDescent="0.25">
      <c r="A132" s="41">
        <v>43892</v>
      </c>
      <c r="B132" s="34" t="s">
        <v>152</v>
      </c>
      <c r="C132" s="34" t="s">
        <v>328</v>
      </c>
      <c r="D132" s="42" t="s">
        <v>329</v>
      </c>
      <c r="E132" s="35">
        <v>2266.5</v>
      </c>
      <c r="F132" s="35">
        <v>377.75</v>
      </c>
      <c r="G132" s="35"/>
      <c r="H132" s="35"/>
      <c r="I132" s="35"/>
      <c r="J132" s="35"/>
      <c r="K132" s="35"/>
      <c r="L132" s="35"/>
      <c r="M132" s="35"/>
      <c r="N132" s="35"/>
      <c r="O132" s="35"/>
      <c r="P132" s="35">
        <v>1888.75</v>
      </c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</row>
    <row r="133" spans="1:35" s="43" customFormat="1" x14ac:dyDescent="0.25">
      <c r="A133" s="41">
        <v>43892</v>
      </c>
      <c r="B133" s="34" t="s">
        <v>330</v>
      </c>
      <c r="C133" s="34" t="s">
        <v>331</v>
      </c>
      <c r="D133" s="42" t="s">
        <v>332</v>
      </c>
      <c r="E133" s="35">
        <v>600</v>
      </c>
      <c r="F133" s="35">
        <v>100</v>
      </c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>
        <v>500</v>
      </c>
      <c r="AB133" s="35"/>
      <c r="AC133" s="35"/>
      <c r="AD133" s="35"/>
      <c r="AE133" s="35"/>
      <c r="AF133" s="35"/>
      <c r="AG133" s="35"/>
      <c r="AH133" s="35"/>
      <c r="AI133" s="35"/>
    </row>
    <row r="134" spans="1:35" s="43" customFormat="1" x14ac:dyDescent="0.25">
      <c r="A134" s="41">
        <v>43892</v>
      </c>
      <c r="B134" s="34" t="s">
        <v>180</v>
      </c>
      <c r="C134" s="34" t="s">
        <v>333</v>
      </c>
      <c r="D134" s="42" t="s">
        <v>334</v>
      </c>
      <c r="E134" s="35">
        <v>30</v>
      </c>
      <c r="F134" s="35">
        <v>0</v>
      </c>
      <c r="G134" s="35"/>
      <c r="H134" s="35"/>
      <c r="I134" s="35"/>
      <c r="J134" s="35"/>
      <c r="K134" s="35"/>
      <c r="L134" s="35"/>
      <c r="M134" s="35"/>
      <c r="N134" s="35"/>
      <c r="O134" s="35"/>
      <c r="P134" s="35">
        <v>30</v>
      </c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</row>
    <row r="135" spans="1:35" s="43" customFormat="1" x14ac:dyDescent="0.25">
      <c r="A135" s="41">
        <v>43892</v>
      </c>
      <c r="B135" s="34" t="s">
        <v>137</v>
      </c>
      <c r="C135" s="34" t="s">
        <v>335</v>
      </c>
      <c r="D135" s="42" t="s">
        <v>336</v>
      </c>
      <c r="E135" s="35">
        <f>63.66+300+63.8+384.24</f>
        <v>811.7</v>
      </c>
      <c r="F135" s="35">
        <v>0</v>
      </c>
      <c r="G135" s="35"/>
      <c r="H135" s="35"/>
      <c r="I135" s="35"/>
      <c r="J135" s="35"/>
      <c r="K135" s="35"/>
      <c r="L135" s="35"/>
      <c r="M135" s="35"/>
      <c r="N135" s="35"/>
      <c r="O135" s="35"/>
      <c r="P135" s="35">
        <f>811.7-63.66</f>
        <v>748.04000000000008</v>
      </c>
      <c r="Q135" s="35"/>
      <c r="R135" s="35"/>
      <c r="S135" s="35">
        <v>63.66</v>
      </c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</row>
    <row r="136" spans="1:35" s="43" customFormat="1" ht="17.25" x14ac:dyDescent="0.25">
      <c r="A136" s="41">
        <v>43892</v>
      </c>
      <c r="B136" s="34" t="s">
        <v>337</v>
      </c>
      <c r="C136" s="34" t="s">
        <v>338</v>
      </c>
      <c r="D136" s="42" t="s">
        <v>339</v>
      </c>
      <c r="E136" s="35">
        <v>250</v>
      </c>
      <c r="F136" s="35">
        <v>0</v>
      </c>
      <c r="G136" s="35"/>
      <c r="H136" s="35"/>
      <c r="I136" s="35">
        <v>250</v>
      </c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</row>
    <row r="137" spans="1:35" s="43" customFormat="1" x14ac:dyDescent="0.25">
      <c r="A137" s="41"/>
      <c r="B137" s="34"/>
      <c r="C137" s="34"/>
      <c r="D137" s="42" t="s">
        <v>298</v>
      </c>
      <c r="E137" s="35">
        <v>8.49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</row>
    <row r="138" spans="1:35" s="53" customFormat="1" x14ac:dyDescent="0.25">
      <c r="A138" s="34"/>
      <c r="B138" s="34"/>
      <c r="C138" s="34"/>
      <c r="E138" s="54">
        <f>SUM(E5:E137)</f>
        <v>64260.789999999994</v>
      </c>
      <c r="F138" s="54">
        <f>SUM(F6:F123)</f>
        <v>6057.9900000000007</v>
      </c>
      <c r="G138" s="54">
        <f>SUM(G6:G123)</f>
        <v>792.31000000000006</v>
      </c>
      <c r="H138" s="54">
        <f>SUM(H5:H137)</f>
        <v>17.11</v>
      </c>
      <c r="I138" s="54">
        <f t="shared" ref="H138:J138" si="0">SUM(I6:I123)</f>
        <v>0</v>
      </c>
      <c r="J138" s="54">
        <f t="shared" si="0"/>
        <v>8844.58</v>
      </c>
      <c r="K138" s="54">
        <f t="shared" ref="J138:AI138" si="1">SUM(K6:K123)</f>
        <v>142.6</v>
      </c>
      <c r="L138" s="54">
        <f t="shared" si="1"/>
        <v>110</v>
      </c>
      <c r="M138" s="54">
        <f t="shared" si="1"/>
        <v>241.45000000000002</v>
      </c>
      <c r="N138" s="54">
        <f t="shared" si="1"/>
        <v>238.5</v>
      </c>
      <c r="O138" s="54">
        <f t="shared" si="1"/>
        <v>3369</v>
      </c>
      <c r="P138" s="54">
        <f t="shared" si="1"/>
        <v>13031.92</v>
      </c>
      <c r="Q138" s="54">
        <f t="shared" si="1"/>
        <v>3644.95</v>
      </c>
      <c r="R138" s="54">
        <f t="shared" si="1"/>
        <v>7670.2999999999993</v>
      </c>
      <c r="S138" s="54">
        <f t="shared" si="1"/>
        <v>1746.41</v>
      </c>
      <c r="T138" s="54">
        <f t="shared" si="1"/>
        <v>342.72</v>
      </c>
      <c r="U138" s="54">
        <f t="shared" si="1"/>
        <v>52.84</v>
      </c>
      <c r="V138" s="54">
        <f t="shared" si="1"/>
        <v>500</v>
      </c>
      <c r="W138" s="54">
        <f t="shared" si="1"/>
        <v>50</v>
      </c>
      <c r="X138" s="54">
        <f t="shared" si="1"/>
        <v>525</v>
      </c>
      <c r="Y138" s="54">
        <f t="shared" si="1"/>
        <v>129.99</v>
      </c>
      <c r="Z138" s="54">
        <f t="shared" si="1"/>
        <v>0</v>
      </c>
      <c r="AA138" s="54">
        <f t="shared" si="1"/>
        <v>201.99</v>
      </c>
      <c r="AB138" s="54">
        <f t="shared" si="1"/>
        <v>2990.17</v>
      </c>
      <c r="AC138" s="54">
        <f t="shared" si="1"/>
        <v>1003.75</v>
      </c>
      <c r="AD138" s="54">
        <f t="shared" si="1"/>
        <v>0</v>
      </c>
      <c r="AE138" s="54">
        <f t="shared" si="1"/>
        <v>3141.4</v>
      </c>
      <c r="AF138" s="54">
        <f t="shared" si="1"/>
        <v>200</v>
      </c>
      <c r="AG138" s="54">
        <f t="shared" si="1"/>
        <v>200</v>
      </c>
      <c r="AH138" s="54">
        <f t="shared" si="1"/>
        <v>340</v>
      </c>
      <c r="AI138" s="54">
        <f t="shared" si="1"/>
        <v>184.82</v>
      </c>
    </row>
    <row r="139" spans="1:35" x14ac:dyDescent="0.25">
      <c r="A139" s="45"/>
      <c r="B139" s="45"/>
      <c r="C139" s="45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</row>
    <row r="140" spans="1:35" x14ac:dyDescent="0.25">
      <c r="A140" s="45"/>
      <c r="B140" s="45"/>
      <c r="C140" s="45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</row>
    <row r="141" spans="1:35" x14ac:dyDescent="0.25">
      <c r="A141" s="45"/>
      <c r="B141" s="45"/>
      <c r="C141" s="45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</row>
    <row r="142" spans="1:35" x14ac:dyDescent="0.25">
      <c r="A142" s="45"/>
      <c r="B142" s="45"/>
      <c r="C142" s="45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</row>
    <row r="143" spans="1:35" x14ac:dyDescent="0.25">
      <c r="A143" s="45"/>
      <c r="B143" s="45"/>
      <c r="C143" s="45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</row>
    <row r="144" spans="1:35" x14ac:dyDescent="0.25">
      <c r="A144" s="45"/>
      <c r="B144" s="45"/>
      <c r="C144" s="45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</row>
    <row r="145" spans="1:35" x14ac:dyDescent="0.25">
      <c r="A145" s="45"/>
      <c r="B145" s="45"/>
      <c r="C145" s="45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</row>
    <row r="146" spans="1:35" x14ac:dyDescent="0.25">
      <c r="A146" s="45"/>
      <c r="B146" s="45"/>
      <c r="C146" s="45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</row>
    <row r="147" spans="1:35" x14ac:dyDescent="0.25">
      <c r="A147" s="45"/>
      <c r="B147" s="45"/>
      <c r="C147" s="45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</row>
    <row r="148" spans="1:35" x14ac:dyDescent="0.25">
      <c r="A148" s="45"/>
      <c r="B148" s="45"/>
      <c r="C148" s="45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</row>
    <row r="149" spans="1:35" x14ac:dyDescent="0.25">
      <c r="A149" s="45"/>
      <c r="B149" s="45"/>
      <c r="C149" s="45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</row>
    <row r="150" spans="1:35" x14ac:dyDescent="0.25">
      <c r="A150" s="45"/>
      <c r="B150" s="45"/>
      <c r="C150" s="45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</row>
    <row r="151" spans="1:35" x14ac:dyDescent="0.25">
      <c r="A151" s="45"/>
      <c r="B151" s="45"/>
      <c r="C151" s="45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</row>
    <row r="152" spans="1:35" x14ac:dyDescent="0.25">
      <c r="A152" s="45"/>
      <c r="B152" s="45"/>
      <c r="C152" s="45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</row>
    <row r="153" spans="1:35" x14ac:dyDescent="0.25">
      <c r="A153" s="45"/>
      <c r="B153" s="45"/>
      <c r="C153" s="45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</row>
    <row r="154" spans="1:35" x14ac:dyDescent="0.25">
      <c r="A154" s="45"/>
      <c r="B154" s="45"/>
      <c r="C154" s="45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</row>
    <row r="155" spans="1:35" x14ac:dyDescent="0.25">
      <c r="A155" s="45"/>
      <c r="B155" s="45"/>
      <c r="C155" s="45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</row>
    <row r="156" spans="1:35" x14ac:dyDescent="0.25">
      <c r="A156" s="45"/>
      <c r="B156" s="45"/>
      <c r="C156" s="45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</row>
    <row r="157" spans="1:35" x14ac:dyDescent="0.25">
      <c r="A157" s="45"/>
      <c r="B157" s="45"/>
      <c r="C157" s="45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</row>
    <row r="158" spans="1:35" x14ac:dyDescent="0.25">
      <c r="A158" s="45"/>
      <c r="B158" s="45"/>
      <c r="C158" s="45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</row>
    <row r="159" spans="1:35" x14ac:dyDescent="0.25">
      <c r="A159" s="45"/>
      <c r="B159" s="45"/>
      <c r="C159" s="45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</row>
    <row r="160" spans="1:35" x14ac:dyDescent="0.25">
      <c r="A160" s="45"/>
      <c r="B160" s="45"/>
      <c r="C160" s="45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</row>
    <row r="161" spans="1:35" x14ac:dyDescent="0.25">
      <c r="A161" s="45"/>
      <c r="B161" s="45"/>
      <c r="C161" s="45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</row>
    <row r="162" spans="1:35" x14ac:dyDescent="0.25">
      <c r="A162" s="45"/>
      <c r="B162" s="45"/>
      <c r="C162" s="45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</row>
    <row r="163" spans="1:35" x14ac:dyDescent="0.25">
      <c r="A163" s="45"/>
      <c r="B163" s="45"/>
      <c r="C163" s="45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</row>
    <row r="164" spans="1:35" x14ac:dyDescent="0.25">
      <c r="A164" s="45"/>
      <c r="B164" s="45"/>
      <c r="C164" s="45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</row>
    <row r="165" spans="1:35" x14ac:dyDescent="0.25">
      <c r="A165" s="45"/>
      <c r="B165" s="45"/>
      <c r="C165" s="45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</row>
    <row r="166" spans="1:35" x14ac:dyDescent="0.25">
      <c r="A166" s="45"/>
      <c r="B166" s="45"/>
      <c r="C166" s="45"/>
    </row>
    <row r="167" spans="1:35" x14ac:dyDescent="0.25">
      <c r="A167" s="45"/>
      <c r="B167" s="45"/>
      <c r="C167" s="45"/>
    </row>
    <row r="168" spans="1:35" x14ac:dyDescent="0.25">
      <c r="A168" s="45"/>
      <c r="B168" s="45"/>
      <c r="C168" s="45"/>
    </row>
    <row r="169" spans="1:35" x14ac:dyDescent="0.25">
      <c r="A169" s="45"/>
      <c r="B169" s="45"/>
      <c r="C169" s="45"/>
    </row>
    <row r="170" spans="1:35" x14ac:dyDescent="0.25">
      <c r="A170" s="45"/>
      <c r="B170" s="45"/>
      <c r="C170" s="45"/>
    </row>
    <row r="171" spans="1:35" x14ac:dyDescent="0.25">
      <c r="A171" s="45"/>
      <c r="B171" s="45"/>
      <c r="C171" s="45"/>
    </row>
    <row r="172" spans="1:35" x14ac:dyDescent="0.25">
      <c r="A172" s="45"/>
      <c r="B172" s="45"/>
      <c r="C172" s="45"/>
    </row>
    <row r="173" spans="1:35" x14ac:dyDescent="0.25">
      <c r="A173" s="45"/>
      <c r="B173" s="45"/>
      <c r="C173" s="45"/>
    </row>
    <row r="174" spans="1:35" x14ac:dyDescent="0.25">
      <c r="A174" s="45"/>
      <c r="B174" s="45"/>
      <c r="C174" s="45"/>
    </row>
    <row r="175" spans="1:35" x14ac:dyDescent="0.25">
      <c r="A175" s="45"/>
      <c r="B175" s="45"/>
      <c r="C175" s="45"/>
    </row>
    <row r="176" spans="1:35" x14ac:dyDescent="0.25">
      <c r="A176" s="45"/>
      <c r="B176" s="45"/>
      <c r="C176" s="45"/>
    </row>
    <row r="177" spans="1:3" x14ac:dyDescent="0.25">
      <c r="A177" s="45"/>
      <c r="B177" s="45"/>
      <c r="C177" s="45"/>
    </row>
    <row r="178" spans="1:3" x14ac:dyDescent="0.25">
      <c r="A178" s="45"/>
      <c r="B178" s="45"/>
      <c r="C178" s="45"/>
    </row>
    <row r="179" spans="1:3" x14ac:dyDescent="0.25">
      <c r="A179" s="45"/>
      <c r="B179" s="45"/>
      <c r="C179" s="45"/>
    </row>
    <row r="180" spans="1:3" x14ac:dyDescent="0.25">
      <c r="A180" s="45"/>
      <c r="B180" s="45"/>
      <c r="C180" s="45"/>
    </row>
    <row r="181" spans="1:3" x14ac:dyDescent="0.25">
      <c r="A181" s="45"/>
      <c r="B181" s="45"/>
      <c r="C181" s="45"/>
    </row>
    <row r="182" spans="1:3" x14ac:dyDescent="0.25">
      <c r="A182" s="45"/>
      <c r="B182" s="45"/>
      <c r="C182" s="45"/>
    </row>
    <row r="183" spans="1:3" x14ac:dyDescent="0.25">
      <c r="A183" s="45"/>
      <c r="B183" s="45"/>
      <c r="C183" s="45"/>
    </row>
    <row r="184" spans="1:3" x14ac:dyDescent="0.25">
      <c r="A184" s="45"/>
      <c r="B184" s="45"/>
      <c r="C184" s="45"/>
    </row>
    <row r="185" spans="1:3" x14ac:dyDescent="0.25">
      <c r="A185" s="45"/>
      <c r="B185" s="45"/>
      <c r="C185" s="45"/>
    </row>
    <row r="186" spans="1:3" x14ac:dyDescent="0.25">
      <c r="A186" s="45"/>
      <c r="B186" s="45"/>
      <c r="C186" s="45"/>
    </row>
    <row r="187" spans="1:3" x14ac:dyDescent="0.25">
      <c r="A187" s="45"/>
      <c r="B187" s="45"/>
      <c r="C187" s="45"/>
    </row>
    <row r="188" spans="1:3" x14ac:dyDescent="0.25">
      <c r="A188" s="45"/>
      <c r="B188" s="45"/>
      <c r="C188" s="45"/>
    </row>
    <row r="189" spans="1:3" x14ac:dyDescent="0.25">
      <c r="A189" s="45"/>
      <c r="B189" s="45"/>
      <c r="C189" s="45"/>
    </row>
    <row r="190" spans="1:3" x14ac:dyDescent="0.25">
      <c r="A190" s="45"/>
      <c r="B190" s="45"/>
      <c r="C190" s="45"/>
    </row>
    <row r="191" spans="1:3" x14ac:dyDescent="0.25">
      <c r="A191" s="45"/>
      <c r="B191" s="45"/>
      <c r="C191" s="45"/>
    </row>
    <row r="192" spans="1:3" x14ac:dyDescent="0.25">
      <c r="A192" s="45"/>
      <c r="B192" s="45"/>
      <c r="C192" s="45"/>
    </row>
    <row r="193" spans="1:3" x14ac:dyDescent="0.25">
      <c r="A193" s="45"/>
      <c r="B193" s="45"/>
      <c r="C193" s="45"/>
    </row>
    <row r="194" spans="1:3" x14ac:dyDescent="0.25">
      <c r="A194" s="45"/>
      <c r="B194" s="45"/>
      <c r="C194" s="45"/>
    </row>
    <row r="195" spans="1:3" x14ac:dyDescent="0.25">
      <c r="A195" s="45"/>
      <c r="B195" s="45"/>
      <c r="C195" s="45"/>
    </row>
    <row r="196" spans="1:3" x14ac:dyDescent="0.25">
      <c r="A196" s="45"/>
      <c r="B196" s="45"/>
      <c r="C196" s="45"/>
    </row>
    <row r="197" spans="1:3" x14ac:dyDescent="0.25">
      <c r="A197" s="45"/>
      <c r="B197" s="45"/>
      <c r="C197" s="45"/>
    </row>
    <row r="198" spans="1:3" x14ac:dyDescent="0.25">
      <c r="A198" s="45"/>
      <c r="B198" s="45"/>
      <c r="C198" s="45"/>
    </row>
    <row r="199" spans="1:3" x14ac:dyDescent="0.25">
      <c r="A199" s="45"/>
      <c r="B199" s="45"/>
      <c r="C199" s="45"/>
    </row>
    <row r="200" spans="1:3" x14ac:dyDescent="0.25">
      <c r="A200" s="45"/>
      <c r="B200" s="45"/>
      <c r="C200" s="45"/>
    </row>
    <row r="201" spans="1:3" x14ac:dyDescent="0.25">
      <c r="A201" s="45"/>
      <c r="B201" s="45"/>
      <c r="C201" s="45"/>
    </row>
    <row r="202" spans="1:3" x14ac:dyDescent="0.25">
      <c r="A202" s="45"/>
      <c r="B202" s="45"/>
      <c r="C202" s="45"/>
    </row>
    <row r="203" spans="1:3" x14ac:dyDescent="0.25">
      <c r="A203" s="45"/>
      <c r="B203" s="45"/>
      <c r="C203" s="45"/>
    </row>
    <row r="204" spans="1:3" x14ac:dyDescent="0.25">
      <c r="A204" s="45"/>
      <c r="B204" s="45"/>
      <c r="C204" s="45"/>
    </row>
    <row r="205" spans="1:3" x14ac:dyDescent="0.25">
      <c r="A205" s="45"/>
      <c r="B205" s="45"/>
      <c r="C205" s="45"/>
    </row>
    <row r="206" spans="1:3" x14ac:dyDescent="0.25">
      <c r="A206" s="45"/>
      <c r="B206" s="45"/>
      <c r="C206" s="45"/>
    </row>
    <row r="207" spans="1:3" x14ac:dyDescent="0.25">
      <c r="A207" s="45"/>
      <c r="B207" s="45"/>
      <c r="C207" s="45"/>
    </row>
    <row r="208" spans="1:3" x14ac:dyDescent="0.25">
      <c r="A208" s="45"/>
      <c r="B208" s="45"/>
      <c r="C208" s="45"/>
    </row>
    <row r="209" spans="1:3" x14ac:dyDescent="0.25">
      <c r="A209" s="45"/>
      <c r="B209" s="45"/>
      <c r="C209" s="45"/>
    </row>
    <row r="210" spans="1:3" x14ac:dyDescent="0.25">
      <c r="A210" s="45"/>
      <c r="B210" s="45"/>
      <c r="C210" s="45"/>
    </row>
    <row r="211" spans="1:3" x14ac:dyDescent="0.25">
      <c r="A211" s="45"/>
      <c r="B211" s="45"/>
      <c r="C211" s="45"/>
    </row>
    <row r="212" spans="1:3" x14ac:dyDescent="0.25">
      <c r="A212" s="45"/>
      <c r="B212" s="45"/>
      <c r="C212" s="45"/>
    </row>
    <row r="213" spans="1:3" x14ac:dyDescent="0.25">
      <c r="A213" s="45"/>
      <c r="B213" s="45"/>
      <c r="C213" s="45"/>
    </row>
    <row r="214" spans="1:3" x14ac:dyDescent="0.25">
      <c r="A214" s="45"/>
      <c r="B214" s="45"/>
      <c r="C214" s="45"/>
    </row>
    <row r="215" spans="1:3" x14ac:dyDescent="0.25">
      <c r="A215" s="45"/>
      <c r="B215" s="45"/>
      <c r="C215" s="45"/>
    </row>
    <row r="216" spans="1:3" x14ac:dyDescent="0.25">
      <c r="A216" s="45"/>
      <c r="B216" s="45"/>
      <c r="C216" s="45"/>
    </row>
    <row r="217" spans="1:3" x14ac:dyDescent="0.25">
      <c r="A217" s="45"/>
      <c r="B217" s="45"/>
      <c r="C217" s="45"/>
    </row>
    <row r="218" spans="1:3" x14ac:dyDescent="0.25">
      <c r="A218" s="45"/>
      <c r="B218" s="45"/>
      <c r="C218" s="45"/>
    </row>
    <row r="219" spans="1:3" x14ac:dyDescent="0.25">
      <c r="A219" s="45"/>
      <c r="B219" s="45"/>
      <c r="C219" s="45"/>
    </row>
    <row r="220" spans="1:3" x14ac:dyDescent="0.25">
      <c r="A220" s="45"/>
      <c r="B220" s="45"/>
      <c r="C220" s="45"/>
    </row>
    <row r="221" spans="1:3" x14ac:dyDescent="0.25">
      <c r="A221" s="45"/>
      <c r="B221" s="45"/>
      <c r="C221" s="45"/>
    </row>
    <row r="222" spans="1:3" x14ac:dyDescent="0.25">
      <c r="A222" s="45"/>
      <c r="B222" s="45"/>
      <c r="C222" s="45"/>
    </row>
    <row r="223" spans="1:3" x14ac:dyDescent="0.25">
      <c r="A223" s="45"/>
      <c r="B223" s="45"/>
      <c r="C223" s="45"/>
    </row>
    <row r="224" spans="1:3" x14ac:dyDescent="0.25">
      <c r="A224" s="45"/>
      <c r="B224" s="45"/>
      <c r="C224" s="45"/>
    </row>
    <row r="225" spans="1:3" x14ac:dyDescent="0.25">
      <c r="A225" s="45"/>
      <c r="B225" s="45"/>
      <c r="C225" s="45"/>
    </row>
    <row r="226" spans="1:3" x14ac:dyDescent="0.25">
      <c r="A226" s="45"/>
      <c r="B226" s="45"/>
      <c r="C226" s="45"/>
    </row>
    <row r="227" spans="1:3" x14ac:dyDescent="0.25">
      <c r="A227" s="45"/>
      <c r="B227" s="45"/>
      <c r="C227" s="45"/>
    </row>
    <row r="228" spans="1:3" x14ac:dyDescent="0.25">
      <c r="A228" s="45"/>
      <c r="B228" s="45"/>
      <c r="C228" s="45"/>
    </row>
    <row r="229" spans="1:3" x14ac:dyDescent="0.25">
      <c r="A229" s="45"/>
      <c r="B229" s="45"/>
      <c r="C229" s="45"/>
    </row>
    <row r="230" spans="1:3" x14ac:dyDescent="0.25">
      <c r="A230" s="45"/>
      <c r="B230" s="45"/>
      <c r="C230" s="45"/>
    </row>
    <row r="231" spans="1:3" x14ac:dyDescent="0.25">
      <c r="A231" s="45"/>
      <c r="B231" s="45"/>
      <c r="C231" s="45"/>
    </row>
    <row r="232" spans="1:3" x14ac:dyDescent="0.25">
      <c r="A232" s="45"/>
      <c r="B232" s="45"/>
      <c r="C232" s="45"/>
    </row>
    <row r="233" spans="1:3" x14ac:dyDescent="0.25">
      <c r="A233" s="45"/>
      <c r="B233" s="45"/>
      <c r="C233" s="45"/>
    </row>
    <row r="234" spans="1:3" x14ac:dyDescent="0.25">
      <c r="A234" s="45"/>
      <c r="B234" s="45"/>
      <c r="C234" s="45"/>
    </row>
    <row r="235" spans="1:3" x14ac:dyDescent="0.25">
      <c r="A235" s="45"/>
      <c r="B235" s="45"/>
      <c r="C235" s="45"/>
    </row>
    <row r="236" spans="1:3" x14ac:dyDescent="0.25">
      <c r="A236" s="45"/>
      <c r="B236" s="45"/>
      <c r="C236" s="45"/>
    </row>
    <row r="237" spans="1:3" x14ac:dyDescent="0.25">
      <c r="A237" s="45"/>
      <c r="B237" s="45"/>
      <c r="C237" s="45"/>
    </row>
    <row r="238" spans="1:3" x14ac:dyDescent="0.25">
      <c r="A238" s="45"/>
      <c r="B238" s="45"/>
      <c r="C238" s="45"/>
    </row>
    <row r="239" spans="1:3" x14ac:dyDescent="0.25">
      <c r="A239" s="45"/>
      <c r="B239" s="45"/>
      <c r="C239" s="45"/>
    </row>
    <row r="240" spans="1:3" x14ac:dyDescent="0.25">
      <c r="A240" s="45"/>
      <c r="B240" s="45"/>
      <c r="C240" s="45"/>
    </row>
    <row r="241" spans="1:3" x14ac:dyDescent="0.25">
      <c r="A241" s="45"/>
      <c r="B241" s="45"/>
      <c r="C241" s="45"/>
    </row>
    <row r="242" spans="1:3" x14ac:dyDescent="0.25">
      <c r="A242" s="45"/>
      <c r="B242" s="45"/>
      <c r="C242" s="45"/>
    </row>
    <row r="243" spans="1:3" x14ac:dyDescent="0.25">
      <c r="A243" s="45"/>
      <c r="B243" s="45"/>
      <c r="C243" s="45"/>
    </row>
    <row r="244" spans="1:3" x14ac:dyDescent="0.25">
      <c r="A244" s="45"/>
      <c r="B244" s="45"/>
      <c r="C244" s="45"/>
    </row>
    <row r="245" spans="1:3" x14ac:dyDescent="0.25">
      <c r="A245" s="45"/>
      <c r="B245" s="45"/>
      <c r="C245" s="45"/>
    </row>
    <row r="246" spans="1:3" x14ac:dyDescent="0.25">
      <c r="A246" s="45"/>
      <c r="B246" s="45"/>
      <c r="C246" s="45"/>
    </row>
    <row r="247" spans="1:3" x14ac:dyDescent="0.25">
      <c r="A247" s="45"/>
      <c r="B247" s="45"/>
      <c r="C247" s="45"/>
    </row>
    <row r="248" spans="1:3" x14ac:dyDescent="0.25">
      <c r="A248" s="45"/>
      <c r="B248" s="45"/>
      <c r="C248" s="45"/>
    </row>
    <row r="249" spans="1:3" x14ac:dyDescent="0.25">
      <c r="A249" s="45"/>
      <c r="B249" s="45"/>
      <c r="C249" s="45"/>
    </row>
    <row r="250" spans="1:3" x14ac:dyDescent="0.25">
      <c r="A250" s="45"/>
      <c r="B250" s="45"/>
      <c r="C250" s="45"/>
    </row>
    <row r="251" spans="1:3" x14ac:dyDescent="0.25">
      <c r="A251" s="45"/>
      <c r="B251" s="45"/>
      <c r="C251" s="45"/>
    </row>
    <row r="252" spans="1:3" x14ac:dyDescent="0.25">
      <c r="A252" s="45"/>
      <c r="B252" s="45"/>
      <c r="C252" s="45"/>
    </row>
    <row r="253" spans="1:3" x14ac:dyDescent="0.25">
      <c r="A253" s="45"/>
      <c r="B253" s="45"/>
      <c r="C253" s="45"/>
    </row>
    <row r="254" spans="1:3" x14ac:dyDescent="0.25">
      <c r="A254" s="45"/>
      <c r="B254" s="45"/>
      <c r="C254" s="45"/>
    </row>
    <row r="255" spans="1:3" x14ac:dyDescent="0.25">
      <c r="A255" s="45"/>
      <c r="B255" s="45"/>
      <c r="C255" s="45"/>
    </row>
    <row r="256" spans="1:3" x14ac:dyDescent="0.25">
      <c r="A256" s="45"/>
      <c r="B256" s="45"/>
      <c r="C256" s="45"/>
    </row>
    <row r="257" spans="1:3" x14ac:dyDescent="0.25">
      <c r="A257" s="45"/>
      <c r="B257" s="45"/>
      <c r="C257" s="45"/>
    </row>
    <row r="258" spans="1:3" x14ac:dyDescent="0.25">
      <c r="A258" s="45"/>
      <c r="B258" s="45"/>
      <c r="C258" s="45"/>
    </row>
    <row r="259" spans="1:3" x14ac:dyDescent="0.25">
      <c r="A259" s="45"/>
      <c r="B259" s="45"/>
      <c r="C259" s="45"/>
    </row>
    <row r="260" spans="1:3" x14ac:dyDescent="0.25">
      <c r="A260" s="45"/>
      <c r="B260" s="45"/>
      <c r="C260" s="45"/>
    </row>
    <row r="261" spans="1:3" x14ac:dyDescent="0.25">
      <c r="A261" s="45"/>
      <c r="B261" s="45"/>
      <c r="C261" s="45"/>
    </row>
    <row r="262" spans="1:3" x14ac:dyDescent="0.25">
      <c r="A262" s="45"/>
      <c r="B262" s="45"/>
      <c r="C262" s="45"/>
    </row>
    <row r="263" spans="1:3" x14ac:dyDescent="0.25">
      <c r="A263" s="45"/>
      <c r="B263" s="45"/>
      <c r="C263" s="45"/>
    </row>
    <row r="264" spans="1:3" x14ac:dyDescent="0.25">
      <c r="A264" s="45"/>
      <c r="B264" s="45"/>
      <c r="C264" s="45"/>
    </row>
    <row r="265" spans="1:3" x14ac:dyDescent="0.25">
      <c r="A265" s="45"/>
      <c r="B265" s="45"/>
      <c r="C265" s="45"/>
    </row>
    <row r="266" spans="1:3" x14ac:dyDescent="0.25">
      <c r="A266" s="45"/>
      <c r="B266" s="45"/>
      <c r="C266" s="45"/>
    </row>
    <row r="267" spans="1:3" x14ac:dyDescent="0.25">
      <c r="A267" s="45"/>
      <c r="B267" s="45"/>
      <c r="C267" s="45"/>
    </row>
    <row r="268" spans="1:3" x14ac:dyDescent="0.25">
      <c r="A268" s="45"/>
      <c r="B268" s="45"/>
      <c r="C268" s="45"/>
    </row>
    <row r="269" spans="1:3" x14ac:dyDescent="0.25">
      <c r="A269" s="45"/>
      <c r="B269" s="45"/>
      <c r="C269" s="45"/>
    </row>
    <row r="270" spans="1:3" x14ac:dyDescent="0.25">
      <c r="A270" s="45"/>
      <c r="B270" s="45"/>
      <c r="C270" s="45"/>
    </row>
    <row r="271" spans="1:3" x14ac:dyDescent="0.25">
      <c r="A271" s="45"/>
      <c r="B271" s="45"/>
      <c r="C271" s="45"/>
    </row>
    <row r="272" spans="1:3" x14ac:dyDescent="0.25">
      <c r="A272" s="45"/>
      <c r="B272" s="45"/>
      <c r="C272" s="45"/>
    </row>
    <row r="273" spans="1:3" x14ac:dyDescent="0.25">
      <c r="A273" s="45"/>
      <c r="B273" s="45"/>
      <c r="C273" s="45"/>
    </row>
    <row r="274" spans="1:3" x14ac:dyDescent="0.25">
      <c r="A274" s="45"/>
      <c r="B274" s="45"/>
      <c r="C274" s="45"/>
    </row>
    <row r="275" spans="1:3" x14ac:dyDescent="0.25">
      <c r="A275" s="45"/>
      <c r="B275" s="45"/>
      <c r="C275" s="45"/>
    </row>
    <row r="276" spans="1:3" x14ac:dyDescent="0.25">
      <c r="A276" s="45"/>
      <c r="B276" s="45"/>
      <c r="C276" s="45"/>
    </row>
    <row r="277" spans="1:3" x14ac:dyDescent="0.25">
      <c r="A277" s="45"/>
      <c r="B277" s="45"/>
      <c r="C277" s="45"/>
    </row>
    <row r="278" spans="1:3" x14ac:dyDescent="0.25">
      <c r="A278" s="45"/>
      <c r="B278" s="45"/>
      <c r="C278" s="45"/>
    </row>
    <row r="279" spans="1:3" x14ac:dyDescent="0.25">
      <c r="A279" s="45"/>
      <c r="B279" s="45"/>
      <c r="C279" s="45"/>
    </row>
    <row r="280" spans="1:3" x14ac:dyDescent="0.25">
      <c r="A280" s="45"/>
      <c r="B280" s="45"/>
      <c r="C280" s="45"/>
    </row>
    <row r="281" spans="1:3" x14ac:dyDescent="0.25">
      <c r="A281" s="45"/>
      <c r="B281" s="45"/>
      <c r="C281" s="45"/>
    </row>
    <row r="282" spans="1:3" x14ac:dyDescent="0.25">
      <c r="A282" s="45"/>
      <c r="B282" s="45"/>
      <c r="C282" s="45"/>
    </row>
    <row r="283" spans="1:3" x14ac:dyDescent="0.25">
      <c r="A283" s="45"/>
      <c r="B283" s="45"/>
      <c r="C283" s="45"/>
    </row>
    <row r="284" spans="1:3" x14ac:dyDescent="0.25">
      <c r="A284" s="45"/>
      <c r="B284" s="45"/>
      <c r="C284" s="45"/>
    </row>
    <row r="285" spans="1:3" x14ac:dyDescent="0.25">
      <c r="A285" s="45"/>
      <c r="B285" s="45"/>
      <c r="C285" s="45"/>
    </row>
    <row r="286" spans="1:3" x14ac:dyDescent="0.25">
      <c r="A286" s="45"/>
      <c r="B286" s="45"/>
      <c r="C286" s="45"/>
    </row>
    <row r="287" spans="1:3" x14ac:dyDescent="0.25">
      <c r="A287" s="45"/>
      <c r="B287" s="45"/>
      <c r="C287" s="45"/>
    </row>
    <row r="288" spans="1:3" x14ac:dyDescent="0.25">
      <c r="A288" s="45"/>
      <c r="B288" s="45"/>
      <c r="C288" s="45"/>
    </row>
    <row r="289" spans="1:3" x14ac:dyDescent="0.25">
      <c r="A289" s="45"/>
      <c r="B289" s="45"/>
      <c r="C289" s="45"/>
    </row>
    <row r="290" spans="1:3" x14ac:dyDescent="0.25">
      <c r="A290" s="45"/>
      <c r="B290" s="45"/>
      <c r="C290" s="45"/>
    </row>
    <row r="291" spans="1:3" x14ac:dyDescent="0.25">
      <c r="A291" s="45"/>
      <c r="B291" s="45"/>
      <c r="C291" s="45"/>
    </row>
    <row r="292" spans="1:3" x14ac:dyDescent="0.25">
      <c r="A292" s="45"/>
      <c r="B292" s="45"/>
      <c r="C292" s="45"/>
    </row>
    <row r="293" spans="1:3" x14ac:dyDescent="0.25">
      <c r="A293" s="45"/>
      <c r="B293" s="45"/>
      <c r="C293" s="45"/>
    </row>
    <row r="294" spans="1:3" x14ac:dyDescent="0.25">
      <c r="A294" s="45"/>
      <c r="B294" s="45"/>
      <c r="C294" s="45"/>
    </row>
    <row r="295" spans="1:3" x14ac:dyDescent="0.25">
      <c r="A295" s="45"/>
      <c r="B295" s="45"/>
      <c r="C295" s="45"/>
    </row>
    <row r="296" spans="1:3" x14ac:dyDescent="0.25">
      <c r="A296" s="45"/>
      <c r="B296" s="45"/>
      <c r="C296" s="45"/>
    </row>
    <row r="297" spans="1:3" x14ac:dyDescent="0.25">
      <c r="A297" s="45"/>
      <c r="B297" s="45"/>
      <c r="C297" s="45"/>
    </row>
    <row r="298" spans="1:3" x14ac:dyDescent="0.25">
      <c r="A298" s="45"/>
      <c r="B298" s="45"/>
      <c r="C298" s="45"/>
    </row>
    <row r="299" spans="1:3" x14ac:dyDescent="0.25">
      <c r="A299" s="45"/>
      <c r="B299" s="45"/>
      <c r="C299" s="45"/>
    </row>
    <row r="300" spans="1:3" x14ac:dyDescent="0.25">
      <c r="A300" s="45"/>
      <c r="B300" s="45"/>
      <c r="C300" s="45"/>
    </row>
    <row r="301" spans="1:3" x14ac:dyDescent="0.25">
      <c r="A301" s="45"/>
      <c r="B301" s="45"/>
      <c r="C301" s="45"/>
    </row>
    <row r="302" spans="1:3" x14ac:dyDescent="0.25">
      <c r="A302" s="45"/>
      <c r="B302" s="45"/>
      <c r="C302" s="45"/>
    </row>
    <row r="303" spans="1:3" x14ac:dyDescent="0.25">
      <c r="A303" s="45"/>
      <c r="B303" s="45"/>
      <c r="C303" s="45"/>
    </row>
    <row r="304" spans="1:3" x14ac:dyDescent="0.25">
      <c r="A304" s="45"/>
      <c r="B304" s="45"/>
      <c r="C304" s="45"/>
    </row>
    <row r="305" spans="1:3" x14ac:dyDescent="0.25">
      <c r="A305" s="45"/>
      <c r="B305" s="45"/>
      <c r="C305" s="45"/>
    </row>
    <row r="306" spans="1:3" x14ac:dyDescent="0.25">
      <c r="A306" s="45"/>
      <c r="B306" s="45"/>
      <c r="C306" s="45"/>
    </row>
    <row r="307" spans="1:3" x14ac:dyDescent="0.25">
      <c r="A307" s="45"/>
      <c r="B307" s="45"/>
      <c r="C307" s="45"/>
    </row>
    <row r="308" spans="1:3" x14ac:dyDescent="0.25">
      <c r="A308" s="45"/>
      <c r="B308" s="45"/>
      <c r="C308" s="45"/>
    </row>
    <row r="309" spans="1:3" x14ac:dyDescent="0.25">
      <c r="A309" s="45"/>
      <c r="B309" s="45"/>
      <c r="C309" s="45"/>
    </row>
    <row r="310" spans="1:3" x14ac:dyDescent="0.25">
      <c r="A310" s="45"/>
      <c r="B310" s="45"/>
      <c r="C310" s="45"/>
    </row>
    <row r="311" spans="1:3" x14ac:dyDescent="0.25">
      <c r="A311" s="45"/>
      <c r="B311" s="45"/>
      <c r="C311" s="45"/>
    </row>
    <row r="312" spans="1:3" x14ac:dyDescent="0.25">
      <c r="A312" s="45"/>
      <c r="B312" s="45"/>
      <c r="C312" s="45"/>
    </row>
    <row r="313" spans="1:3" x14ac:dyDescent="0.25">
      <c r="A313" s="45"/>
      <c r="B313" s="45"/>
      <c r="C313" s="45"/>
    </row>
    <row r="314" spans="1:3" x14ac:dyDescent="0.25">
      <c r="A314" s="45"/>
      <c r="B314" s="45"/>
      <c r="C314" s="45"/>
    </row>
    <row r="315" spans="1:3" x14ac:dyDescent="0.25">
      <c r="A315" s="45"/>
      <c r="B315" s="45"/>
      <c r="C315" s="45"/>
    </row>
    <row r="316" spans="1:3" x14ac:dyDescent="0.25">
      <c r="A316" s="45"/>
      <c r="B316" s="45"/>
      <c r="C316" s="45"/>
    </row>
    <row r="317" spans="1:3" x14ac:dyDescent="0.25">
      <c r="A317" s="45"/>
      <c r="B317" s="45"/>
      <c r="C317" s="45"/>
    </row>
    <row r="318" spans="1:3" x14ac:dyDescent="0.25">
      <c r="A318" s="45"/>
      <c r="B318" s="45"/>
      <c r="C318" s="45"/>
    </row>
    <row r="319" spans="1:3" x14ac:dyDescent="0.25">
      <c r="A319" s="45"/>
      <c r="B319" s="45"/>
      <c r="C319" s="45"/>
    </row>
    <row r="320" spans="1:3" x14ac:dyDescent="0.25">
      <c r="A320" s="45"/>
      <c r="B320" s="45"/>
      <c r="C320" s="45"/>
    </row>
    <row r="321" spans="1:3" x14ac:dyDescent="0.25">
      <c r="A321" s="45"/>
      <c r="B321" s="45"/>
      <c r="C321" s="45"/>
    </row>
    <row r="322" spans="1:3" x14ac:dyDescent="0.25">
      <c r="A322" s="45"/>
      <c r="B322" s="45"/>
      <c r="C322" s="45"/>
    </row>
    <row r="323" spans="1:3" x14ac:dyDescent="0.25">
      <c r="A323" s="45"/>
      <c r="B323" s="45"/>
      <c r="C323" s="45"/>
    </row>
    <row r="324" spans="1:3" x14ac:dyDescent="0.25">
      <c r="A324" s="45"/>
      <c r="B324" s="45"/>
      <c r="C324" s="45"/>
    </row>
    <row r="325" spans="1:3" x14ac:dyDescent="0.25">
      <c r="A325" s="45"/>
      <c r="B325" s="45"/>
      <c r="C325" s="45"/>
    </row>
    <row r="326" spans="1:3" x14ac:dyDescent="0.25">
      <c r="A326" s="45"/>
      <c r="B326" s="45"/>
      <c r="C326" s="45"/>
    </row>
    <row r="327" spans="1:3" x14ac:dyDescent="0.25">
      <c r="A327" s="45"/>
      <c r="B327" s="45"/>
      <c r="C327" s="45"/>
    </row>
    <row r="328" spans="1:3" x14ac:dyDescent="0.25">
      <c r="A328" s="45"/>
      <c r="B328" s="45"/>
      <c r="C328" s="45"/>
    </row>
    <row r="329" spans="1:3" x14ac:dyDescent="0.25">
      <c r="A329" s="45"/>
      <c r="B329" s="45"/>
      <c r="C329" s="45"/>
    </row>
    <row r="330" spans="1:3" x14ac:dyDescent="0.25">
      <c r="A330" s="45"/>
      <c r="B330" s="45"/>
      <c r="C330" s="45"/>
    </row>
    <row r="331" spans="1:3" x14ac:dyDescent="0.25">
      <c r="A331" s="45"/>
      <c r="B331" s="45"/>
      <c r="C331" s="45"/>
    </row>
    <row r="332" spans="1:3" x14ac:dyDescent="0.25">
      <c r="A332" s="45"/>
      <c r="B332" s="45"/>
      <c r="C332" s="45"/>
    </row>
    <row r="333" spans="1:3" x14ac:dyDescent="0.25">
      <c r="A333" s="45"/>
      <c r="B333" s="45"/>
      <c r="C333" s="45"/>
    </row>
    <row r="334" spans="1:3" x14ac:dyDescent="0.25">
      <c r="A334" s="45"/>
      <c r="B334" s="45"/>
      <c r="C334" s="45"/>
    </row>
    <row r="335" spans="1:3" x14ac:dyDescent="0.25">
      <c r="A335" s="45"/>
      <c r="B335" s="45"/>
      <c r="C335" s="45"/>
    </row>
    <row r="336" spans="1:3" x14ac:dyDescent="0.25">
      <c r="A336" s="45"/>
      <c r="B336" s="45"/>
      <c r="C336" s="45"/>
    </row>
    <row r="337" spans="1:3" x14ac:dyDescent="0.25">
      <c r="A337" s="45"/>
      <c r="B337" s="45"/>
      <c r="C337" s="45"/>
    </row>
    <row r="338" spans="1:3" x14ac:dyDescent="0.25">
      <c r="A338" s="45"/>
      <c r="B338" s="45"/>
      <c r="C338" s="45"/>
    </row>
    <row r="339" spans="1:3" x14ac:dyDescent="0.25">
      <c r="A339" s="45"/>
      <c r="B339" s="45"/>
      <c r="C339" s="45"/>
    </row>
    <row r="340" spans="1:3" x14ac:dyDescent="0.25">
      <c r="A340" s="45"/>
      <c r="B340" s="45"/>
      <c r="C340" s="45"/>
    </row>
    <row r="341" spans="1:3" x14ac:dyDescent="0.25">
      <c r="A341" s="45"/>
      <c r="B341" s="45"/>
      <c r="C341" s="45"/>
    </row>
    <row r="342" spans="1:3" x14ac:dyDescent="0.25">
      <c r="A342" s="45"/>
      <c r="B342" s="45"/>
      <c r="C342" s="45"/>
    </row>
    <row r="343" spans="1:3" x14ac:dyDescent="0.25">
      <c r="A343" s="45"/>
      <c r="B343" s="45"/>
      <c r="C343" s="45"/>
    </row>
    <row r="344" spans="1:3" x14ac:dyDescent="0.25">
      <c r="A344" s="45"/>
      <c r="B344" s="45"/>
      <c r="C344" s="45"/>
    </row>
    <row r="345" spans="1:3" x14ac:dyDescent="0.25">
      <c r="A345" s="45"/>
      <c r="B345" s="45"/>
      <c r="C345" s="45"/>
    </row>
    <row r="346" spans="1:3" x14ac:dyDescent="0.25">
      <c r="A346" s="45"/>
      <c r="B346" s="45"/>
      <c r="C346" s="45"/>
    </row>
    <row r="347" spans="1:3" x14ac:dyDescent="0.25">
      <c r="A347" s="45"/>
      <c r="B347" s="45"/>
      <c r="C347" s="45"/>
    </row>
    <row r="348" spans="1:3" x14ac:dyDescent="0.25">
      <c r="A348" s="45"/>
      <c r="B348" s="45"/>
      <c r="C348" s="45"/>
    </row>
    <row r="349" spans="1:3" x14ac:dyDescent="0.25">
      <c r="A349" s="45"/>
      <c r="B349" s="45"/>
      <c r="C349" s="45"/>
    </row>
    <row r="350" spans="1:3" x14ac:dyDescent="0.25">
      <c r="A350" s="45"/>
      <c r="B350" s="45"/>
      <c r="C350" s="45"/>
    </row>
    <row r="351" spans="1:3" x14ac:dyDescent="0.25">
      <c r="A351" s="45"/>
      <c r="B351" s="45"/>
      <c r="C351" s="45"/>
    </row>
    <row r="352" spans="1:3" x14ac:dyDescent="0.25">
      <c r="A352" s="45"/>
      <c r="B352" s="45"/>
      <c r="C352" s="45"/>
    </row>
    <row r="353" spans="1:3" x14ac:dyDescent="0.25">
      <c r="A353" s="45"/>
      <c r="B353" s="45"/>
      <c r="C353" s="45"/>
    </row>
    <row r="354" spans="1:3" x14ac:dyDescent="0.25">
      <c r="A354" s="45"/>
      <c r="B354" s="45"/>
      <c r="C354" s="45"/>
    </row>
    <row r="355" spans="1:3" x14ac:dyDescent="0.25">
      <c r="A355" s="45"/>
      <c r="B355" s="45"/>
      <c r="C355" s="45"/>
    </row>
    <row r="356" spans="1:3" x14ac:dyDescent="0.25">
      <c r="A356" s="45"/>
      <c r="B356" s="45"/>
      <c r="C356" s="45"/>
    </row>
    <row r="357" spans="1:3" x14ac:dyDescent="0.25">
      <c r="A357" s="45"/>
      <c r="B357" s="45"/>
      <c r="C357" s="45"/>
    </row>
    <row r="358" spans="1:3" x14ac:dyDescent="0.25">
      <c r="A358" s="45"/>
      <c r="B358" s="45"/>
      <c r="C358" s="45"/>
    </row>
    <row r="359" spans="1:3" x14ac:dyDescent="0.25">
      <c r="A359" s="45"/>
      <c r="B359" s="45"/>
      <c r="C359" s="45"/>
    </row>
    <row r="360" spans="1:3" x14ac:dyDescent="0.25">
      <c r="A360" s="45"/>
      <c r="B360" s="45"/>
      <c r="C360" s="45"/>
    </row>
    <row r="361" spans="1:3" x14ac:dyDescent="0.25">
      <c r="A361" s="45"/>
      <c r="B361" s="45"/>
      <c r="C361" s="45"/>
    </row>
    <row r="362" spans="1:3" x14ac:dyDescent="0.25">
      <c r="A362" s="45"/>
      <c r="B362" s="45"/>
      <c r="C362" s="45"/>
    </row>
    <row r="363" spans="1:3" x14ac:dyDescent="0.25">
      <c r="A363" s="45"/>
      <c r="B363" s="45"/>
      <c r="C363" s="45"/>
    </row>
    <row r="364" spans="1:3" x14ac:dyDescent="0.25">
      <c r="A364" s="45"/>
      <c r="B364" s="45"/>
      <c r="C364" s="45"/>
    </row>
    <row r="365" spans="1:3" x14ac:dyDescent="0.25">
      <c r="A365" s="45"/>
      <c r="B365" s="45"/>
      <c r="C365" s="45"/>
    </row>
    <row r="366" spans="1:3" x14ac:dyDescent="0.25">
      <c r="A366" s="45"/>
      <c r="B366" s="45"/>
      <c r="C366" s="45"/>
    </row>
    <row r="367" spans="1:3" x14ac:dyDescent="0.25">
      <c r="A367" s="45"/>
      <c r="B367" s="45"/>
      <c r="C367" s="45"/>
    </row>
    <row r="368" spans="1:3" x14ac:dyDescent="0.25">
      <c r="A368" s="45"/>
      <c r="B368" s="45"/>
      <c r="C368" s="45"/>
    </row>
    <row r="369" spans="1:3" x14ac:dyDescent="0.25">
      <c r="A369" s="45"/>
      <c r="B369" s="45"/>
      <c r="C369" s="45"/>
    </row>
    <row r="370" spans="1:3" x14ac:dyDescent="0.25">
      <c r="A370" s="45"/>
      <c r="B370" s="45"/>
      <c r="C370" s="45"/>
    </row>
    <row r="371" spans="1:3" x14ac:dyDescent="0.25">
      <c r="A371" s="45"/>
      <c r="B371" s="45"/>
      <c r="C371" s="45"/>
    </row>
    <row r="372" spans="1:3" x14ac:dyDescent="0.25">
      <c r="A372" s="45"/>
      <c r="B372" s="45"/>
      <c r="C372" s="45"/>
    </row>
    <row r="373" spans="1:3" x14ac:dyDescent="0.25">
      <c r="A373" s="45"/>
      <c r="B373" s="45"/>
      <c r="C373" s="45"/>
    </row>
    <row r="374" spans="1:3" x14ac:dyDescent="0.25">
      <c r="A374" s="45"/>
      <c r="B374" s="45"/>
      <c r="C374" s="45"/>
    </row>
    <row r="375" spans="1:3" x14ac:dyDescent="0.25">
      <c r="A375" s="45"/>
      <c r="B375" s="45"/>
      <c r="C375" s="45"/>
    </row>
    <row r="376" spans="1:3" x14ac:dyDescent="0.25">
      <c r="A376" s="45"/>
      <c r="B376" s="45"/>
      <c r="C376" s="45"/>
    </row>
    <row r="377" spans="1:3" x14ac:dyDescent="0.25">
      <c r="A377" s="45"/>
      <c r="B377" s="45"/>
      <c r="C377" s="45"/>
    </row>
    <row r="378" spans="1:3" x14ac:dyDescent="0.25">
      <c r="A378" s="45"/>
      <c r="B378" s="45"/>
      <c r="C378" s="45"/>
    </row>
    <row r="379" spans="1:3" x14ac:dyDescent="0.25">
      <c r="A379" s="45"/>
      <c r="B379" s="45"/>
      <c r="C379" s="45"/>
    </row>
    <row r="380" spans="1:3" x14ac:dyDescent="0.25">
      <c r="A380" s="45"/>
      <c r="B380" s="45"/>
      <c r="C380" s="45"/>
    </row>
    <row r="381" spans="1:3" x14ac:dyDescent="0.25">
      <c r="A381" s="45"/>
      <c r="B381" s="45"/>
      <c r="C381" s="45"/>
    </row>
    <row r="382" spans="1:3" x14ac:dyDescent="0.25">
      <c r="A382" s="45"/>
      <c r="B382" s="45"/>
      <c r="C382" s="45"/>
    </row>
    <row r="383" spans="1:3" x14ac:dyDescent="0.25">
      <c r="A383" s="45"/>
      <c r="B383" s="45"/>
      <c r="C383" s="45"/>
    </row>
    <row r="384" spans="1:3" x14ac:dyDescent="0.25">
      <c r="A384" s="45"/>
      <c r="B384" s="45"/>
      <c r="C384" s="45"/>
    </row>
    <row r="385" spans="1:3" x14ac:dyDescent="0.25">
      <c r="A385" s="45"/>
      <c r="B385" s="45"/>
      <c r="C385" s="45"/>
    </row>
    <row r="386" spans="1:3" x14ac:dyDescent="0.25">
      <c r="A386" s="45"/>
      <c r="B386" s="45"/>
      <c r="C386" s="45"/>
    </row>
    <row r="387" spans="1:3" x14ac:dyDescent="0.25">
      <c r="A387" s="45"/>
      <c r="B387" s="45"/>
      <c r="C387" s="45"/>
    </row>
    <row r="388" spans="1:3" x14ac:dyDescent="0.25">
      <c r="A388" s="45"/>
      <c r="B388" s="45"/>
      <c r="C388" s="45"/>
    </row>
    <row r="389" spans="1:3" x14ac:dyDescent="0.25">
      <c r="A389" s="45"/>
      <c r="B389" s="45"/>
      <c r="C389" s="45"/>
    </row>
    <row r="390" spans="1:3" x14ac:dyDescent="0.25">
      <c r="A390" s="45"/>
      <c r="B390" s="45"/>
      <c r="C390" s="45"/>
    </row>
    <row r="391" spans="1:3" x14ac:dyDescent="0.25">
      <c r="A391" s="45"/>
      <c r="B391" s="45"/>
      <c r="C391" s="45"/>
    </row>
    <row r="392" spans="1:3" x14ac:dyDescent="0.25">
      <c r="A392" s="45"/>
      <c r="B392" s="45"/>
      <c r="C392" s="45"/>
    </row>
    <row r="393" spans="1:3" x14ac:dyDescent="0.25">
      <c r="A393" s="45"/>
      <c r="B393" s="45"/>
      <c r="C393" s="45"/>
    </row>
    <row r="394" spans="1:3" x14ac:dyDescent="0.25">
      <c r="A394" s="45"/>
      <c r="B394" s="45"/>
      <c r="C394" s="45"/>
    </row>
    <row r="395" spans="1:3" x14ac:dyDescent="0.25">
      <c r="A395" s="45"/>
      <c r="B395" s="45"/>
      <c r="C395" s="45"/>
    </row>
    <row r="396" spans="1:3" x14ac:dyDescent="0.25">
      <c r="A396" s="45"/>
      <c r="B396" s="45"/>
      <c r="C396" s="45"/>
    </row>
    <row r="397" spans="1:3" x14ac:dyDescent="0.25">
      <c r="A397" s="45"/>
      <c r="B397" s="45"/>
      <c r="C397" s="45"/>
    </row>
    <row r="398" spans="1:3" x14ac:dyDescent="0.25">
      <c r="A398" s="45"/>
      <c r="B398" s="45"/>
      <c r="C398" s="45"/>
    </row>
    <row r="399" spans="1:3" x14ac:dyDescent="0.25">
      <c r="A399" s="45"/>
      <c r="B399" s="45"/>
      <c r="C399" s="45"/>
    </row>
    <row r="400" spans="1:3" x14ac:dyDescent="0.25">
      <c r="A400" s="45"/>
      <c r="B400" s="45"/>
      <c r="C400" s="45"/>
    </row>
    <row r="401" spans="1:3" x14ac:dyDescent="0.25">
      <c r="A401" s="45"/>
      <c r="B401" s="45"/>
      <c r="C401" s="45"/>
    </row>
    <row r="402" spans="1:3" x14ac:dyDescent="0.25">
      <c r="A402" s="45"/>
      <c r="B402" s="45"/>
      <c r="C402" s="45"/>
    </row>
    <row r="403" spans="1:3" x14ac:dyDescent="0.25">
      <c r="A403" s="45"/>
      <c r="B403" s="45"/>
      <c r="C403" s="45"/>
    </row>
    <row r="404" spans="1:3" x14ac:dyDescent="0.25">
      <c r="A404" s="45"/>
      <c r="B404" s="45"/>
      <c r="C404" s="45"/>
    </row>
    <row r="405" spans="1:3" x14ac:dyDescent="0.25">
      <c r="A405" s="45"/>
      <c r="B405" s="45"/>
      <c r="C405" s="45"/>
    </row>
    <row r="406" spans="1:3" x14ac:dyDescent="0.25">
      <c r="A406" s="45"/>
      <c r="B406" s="45"/>
      <c r="C406" s="45"/>
    </row>
    <row r="407" spans="1:3" x14ac:dyDescent="0.25">
      <c r="A407" s="45"/>
      <c r="B407" s="45"/>
      <c r="C407" s="45"/>
    </row>
    <row r="408" spans="1:3" x14ac:dyDescent="0.25">
      <c r="A408" s="45"/>
      <c r="B408" s="45"/>
      <c r="C408" s="45"/>
    </row>
    <row r="409" spans="1:3" x14ac:dyDescent="0.25">
      <c r="A409" s="45"/>
      <c r="B409" s="45"/>
      <c r="C409" s="45"/>
    </row>
    <row r="410" spans="1:3" x14ac:dyDescent="0.25">
      <c r="A410" s="45"/>
      <c r="B410" s="45"/>
      <c r="C410" s="45"/>
    </row>
    <row r="411" spans="1:3" x14ac:dyDescent="0.25">
      <c r="A411" s="45"/>
      <c r="B411" s="45"/>
      <c r="C411" s="45"/>
    </row>
    <row r="412" spans="1:3" x14ac:dyDescent="0.25">
      <c r="A412" s="45"/>
      <c r="B412" s="45"/>
      <c r="C412" s="45"/>
    </row>
    <row r="413" spans="1:3" x14ac:dyDescent="0.25">
      <c r="A413" s="45"/>
      <c r="B413" s="45"/>
      <c r="C413" s="45"/>
    </row>
    <row r="414" spans="1:3" x14ac:dyDescent="0.25">
      <c r="A414" s="45"/>
      <c r="B414" s="45"/>
      <c r="C414" s="45"/>
    </row>
    <row r="415" spans="1:3" x14ac:dyDescent="0.25">
      <c r="A415" s="45"/>
      <c r="B415" s="45"/>
      <c r="C415" s="45"/>
    </row>
    <row r="416" spans="1:3" x14ac:dyDescent="0.25">
      <c r="A416" s="45"/>
      <c r="B416" s="45"/>
      <c r="C416" s="45"/>
    </row>
    <row r="417" spans="1:3" x14ac:dyDescent="0.25">
      <c r="A417" s="45"/>
      <c r="B417" s="45"/>
      <c r="C417" s="45"/>
    </row>
    <row r="418" spans="1:3" x14ac:dyDescent="0.25">
      <c r="A418" s="45"/>
      <c r="B418" s="45"/>
      <c r="C418" s="45"/>
    </row>
    <row r="419" spans="1:3" x14ac:dyDescent="0.25">
      <c r="A419" s="45"/>
      <c r="B419" s="45"/>
      <c r="C419" s="45"/>
    </row>
    <row r="420" spans="1:3" x14ac:dyDescent="0.25">
      <c r="A420" s="45"/>
      <c r="B420" s="45"/>
      <c r="C420" s="45"/>
    </row>
    <row r="421" spans="1:3" x14ac:dyDescent="0.25">
      <c r="A421" s="45"/>
      <c r="B421" s="45"/>
      <c r="C421" s="45"/>
    </row>
    <row r="422" spans="1:3" x14ac:dyDescent="0.25">
      <c r="A422" s="45"/>
      <c r="B422" s="45"/>
      <c r="C422" s="45"/>
    </row>
    <row r="423" spans="1:3" x14ac:dyDescent="0.25">
      <c r="A423" s="45"/>
      <c r="B423" s="45"/>
      <c r="C423" s="45"/>
    </row>
    <row r="424" spans="1:3" x14ac:dyDescent="0.25">
      <c r="A424" s="45"/>
      <c r="B424" s="45"/>
      <c r="C424" s="45"/>
    </row>
    <row r="425" spans="1:3" x14ac:dyDescent="0.25">
      <c r="A425" s="45"/>
      <c r="B425" s="45"/>
      <c r="C425" s="45"/>
    </row>
    <row r="426" spans="1:3" x14ac:dyDescent="0.25">
      <c r="A426" s="45"/>
      <c r="B426" s="45"/>
      <c r="C426" s="45"/>
    </row>
    <row r="427" spans="1:3" x14ac:dyDescent="0.25">
      <c r="A427" s="45"/>
      <c r="B427" s="45"/>
      <c r="C427" s="45"/>
    </row>
    <row r="428" spans="1:3" x14ac:dyDescent="0.25">
      <c r="A428" s="45"/>
      <c r="B428" s="45"/>
      <c r="C428" s="45"/>
    </row>
    <row r="429" spans="1:3" x14ac:dyDescent="0.25">
      <c r="A429" s="45"/>
      <c r="B429" s="45"/>
      <c r="C429" s="45"/>
    </row>
    <row r="430" spans="1:3" x14ac:dyDescent="0.25">
      <c r="A430" s="45"/>
      <c r="B430" s="45"/>
      <c r="C430" s="45"/>
    </row>
    <row r="431" spans="1:3" x14ac:dyDescent="0.25">
      <c r="A431" s="45"/>
      <c r="B431" s="45"/>
      <c r="C431" s="45"/>
    </row>
    <row r="432" spans="1:3" x14ac:dyDescent="0.25">
      <c r="A432" s="45"/>
      <c r="B432" s="45"/>
      <c r="C432" s="45"/>
    </row>
    <row r="433" spans="1:3" x14ac:dyDescent="0.25">
      <c r="A433" s="45"/>
      <c r="B433" s="45"/>
      <c r="C433" s="45"/>
    </row>
    <row r="434" spans="1:3" x14ac:dyDescent="0.25">
      <c r="A434" s="45"/>
      <c r="B434" s="45"/>
      <c r="C434" s="45"/>
    </row>
    <row r="435" spans="1:3" x14ac:dyDescent="0.25">
      <c r="A435" s="45"/>
      <c r="B435" s="45"/>
      <c r="C435" s="45"/>
    </row>
    <row r="436" spans="1:3" x14ac:dyDescent="0.25">
      <c r="A436" s="45"/>
      <c r="B436" s="45"/>
      <c r="C436" s="45"/>
    </row>
    <row r="437" spans="1:3" x14ac:dyDescent="0.25">
      <c r="A437" s="45"/>
      <c r="B437" s="45"/>
      <c r="C437" s="45"/>
    </row>
    <row r="438" spans="1:3" x14ac:dyDescent="0.25">
      <c r="A438" s="45"/>
      <c r="B438" s="45"/>
      <c r="C438" s="45"/>
    </row>
    <row r="439" spans="1:3" x14ac:dyDescent="0.25">
      <c r="A439" s="45"/>
      <c r="B439" s="45"/>
      <c r="C439" s="45"/>
    </row>
    <row r="440" spans="1:3" x14ac:dyDescent="0.25">
      <c r="A440" s="45"/>
      <c r="B440" s="45"/>
      <c r="C440" s="45"/>
    </row>
    <row r="441" spans="1:3" x14ac:dyDescent="0.25">
      <c r="A441" s="45"/>
      <c r="B441" s="45"/>
      <c r="C441" s="45"/>
    </row>
    <row r="442" spans="1:3" x14ac:dyDescent="0.25">
      <c r="A442" s="45"/>
      <c r="B442" s="45"/>
      <c r="C442" s="45"/>
    </row>
    <row r="443" spans="1:3" x14ac:dyDescent="0.25">
      <c r="A443" s="45"/>
      <c r="B443" s="45"/>
      <c r="C443" s="45"/>
    </row>
    <row r="444" spans="1:3" x14ac:dyDescent="0.25">
      <c r="A444" s="45"/>
      <c r="B444" s="45"/>
      <c r="C444" s="45"/>
    </row>
    <row r="445" spans="1:3" x14ac:dyDescent="0.25">
      <c r="A445" s="45"/>
      <c r="B445" s="45"/>
      <c r="C445" s="45"/>
    </row>
    <row r="446" spans="1:3" x14ac:dyDescent="0.25">
      <c r="A446" s="45"/>
      <c r="B446" s="45"/>
      <c r="C446" s="45"/>
    </row>
    <row r="447" spans="1:3" x14ac:dyDescent="0.25">
      <c r="A447" s="45"/>
      <c r="B447" s="45"/>
      <c r="C447" s="45"/>
    </row>
    <row r="448" spans="1:3" x14ac:dyDescent="0.25">
      <c r="A448" s="45"/>
      <c r="B448" s="45"/>
      <c r="C448" s="45"/>
    </row>
    <row r="449" spans="1:3" x14ac:dyDescent="0.25">
      <c r="A449" s="45"/>
      <c r="B449" s="45"/>
      <c r="C449" s="45"/>
    </row>
    <row r="450" spans="1:3" x14ac:dyDescent="0.25">
      <c r="A450" s="45"/>
      <c r="B450" s="45"/>
      <c r="C450" s="45"/>
    </row>
    <row r="451" spans="1:3" x14ac:dyDescent="0.25">
      <c r="A451" s="45"/>
      <c r="B451" s="45"/>
      <c r="C451" s="45"/>
    </row>
    <row r="452" spans="1:3" x14ac:dyDescent="0.25">
      <c r="A452" s="45"/>
      <c r="B452" s="45"/>
      <c r="C452" s="45"/>
    </row>
    <row r="453" spans="1:3" x14ac:dyDescent="0.25">
      <c r="A453" s="45"/>
      <c r="B453" s="45"/>
      <c r="C453" s="45"/>
    </row>
    <row r="454" spans="1:3" x14ac:dyDescent="0.25">
      <c r="A454" s="45"/>
      <c r="B454" s="45"/>
      <c r="C454" s="45"/>
    </row>
    <row r="455" spans="1:3" x14ac:dyDescent="0.25">
      <c r="A455" s="45"/>
      <c r="B455" s="45"/>
      <c r="C455" s="45"/>
    </row>
    <row r="456" spans="1:3" x14ac:dyDescent="0.25">
      <c r="A456" s="45"/>
      <c r="B456" s="45"/>
      <c r="C456" s="45"/>
    </row>
    <row r="457" spans="1:3" x14ac:dyDescent="0.25">
      <c r="A457" s="45"/>
      <c r="B457" s="45"/>
      <c r="C457" s="45"/>
    </row>
    <row r="458" spans="1:3" x14ac:dyDescent="0.25">
      <c r="A458" s="45"/>
      <c r="B458" s="45"/>
      <c r="C458" s="45"/>
    </row>
    <row r="459" spans="1:3" x14ac:dyDescent="0.25">
      <c r="A459" s="45"/>
      <c r="B459" s="45"/>
      <c r="C459" s="45"/>
    </row>
    <row r="460" spans="1:3" x14ac:dyDescent="0.25">
      <c r="A460" s="45"/>
      <c r="B460" s="45"/>
      <c r="C460" s="45"/>
    </row>
    <row r="461" spans="1:3" x14ac:dyDescent="0.25">
      <c r="A461" s="45"/>
      <c r="B461" s="45"/>
      <c r="C461" s="45"/>
    </row>
    <row r="462" spans="1:3" x14ac:dyDescent="0.25">
      <c r="A462" s="45"/>
      <c r="B462" s="45"/>
      <c r="C462" s="45"/>
    </row>
    <row r="463" spans="1:3" x14ac:dyDescent="0.25">
      <c r="A463" s="45"/>
      <c r="B463" s="45"/>
      <c r="C463" s="45"/>
    </row>
    <row r="464" spans="1:3" x14ac:dyDescent="0.25">
      <c r="A464" s="45"/>
      <c r="B464" s="45"/>
      <c r="C464" s="45"/>
    </row>
    <row r="465" spans="1:3" x14ac:dyDescent="0.25">
      <c r="A465" s="45"/>
      <c r="B465" s="45"/>
      <c r="C465" s="45"/>
    </row>
    <row r="466" spans="1:3" x14ac:dyDescent="0.25">
      <c r="A466" s="45"/>
      <c r="B466" s="45"/>
      <c r="C466" s="45"/>
    </row>
    <row r="467" spans="1:3" x14ac:dyDescent="0.25">
      <c r="A467" s="45"/>
      <c r="B467" s="45"/>
      <c r="C467" s="45"/>
    </row>
    <row r="468" spans="1:3" x14ac:dyDescent="0.25">
      <c r="A468" s="45"/>
      <c r="B468" s="45"/>
      <c r="C468" s="45"/>
    </row>
    <row r="469" spans="1:3" x14ac:dyDescent="0.25">
      <c r="A469" s="45"/>
      <c r="B469" s="45"/>
      <c r="C469" s="45"/>
    </row>
    <row r="470" spans="1:3" x14ac:dyDescent="0.25">
      <c r="A470" s="45"/>
      <c r="B470" s="45"/>
      <c r="C470" s="45"/>
    </row>
    <row r="471" spans="1:3" x14ac:dyDescent="0.25">
      <c r="A471" s="45"/>
      <c r="B471" s="45"/>
      <c r="C471" s="45"/>
    </row>
    <row r="472" spans="1:3" x14ac:dyDescent="0.25">
      <c r="A472" s="45"/>
      <c r="B472" s="45"/>
      <c r="C472" s="45"/>
    </row>
    <row r="473" spans="1:3" x14ac:dyDescent="0.25">
      <c r="A473" s="45"/>
      <c r="B473" s="45"/>
      <c r="C473" s="45"/>
    </row>
    <row r="474" spans="1:3" x14ac:dyDescent="0.25">
      <c r="A474" s="45"/>
      <c r="B474" s="45"/>
      <c r="C474" s="45"/>
    </row>
    <row r="475" spans="1:3" x14ac:dyDescent="0.25">
      <c r="A475" s="45"/>
      <c r="B475" s="45"/>
      <c r="C475" s="45"/>
    </row>
    <row r="476" spans="1:3" x14ac:dyDescent="0.25">
      <c r="A476" s="45"/>
      <c r="B476" s="45"/>
      <c r="C476" s="45"/>
    </row>
    <row r="477" spans="1:3" x14ac:dyDescent="0.25">
      <c r="A477" s="45"/>
      <c r="B477" s="45"/>
      <c r="C477" s="45"/>
    </row>
    <row r="478" spans="1:3" x14ac:dyDescent="0.25">
      <c r="A478" s="45"/>
      <c r="B478" s="45"/>
      <c r="C478" s="45"/>
    </row>
    <row r="479" spans="1:3" x14ac:dyDescent="0.25">
      <c r="A479" s="45"/>
      <c r="B479" s="45"/>
      <c r="C479" s="45"/>
    </row>
    <row r="480" spans="1:3" x14ac:dyDescent="0.25">
      <c r="A480" s="45"/>
      <c r="B480" s="45"/>
      <c r="C480" s="45"/>
    </row>
    <row r="481" spans="1:3" x14ac:dyDescent="0.25">
      <c r="A481" s="45"/>
      <c r="B481" s="45"/>
      <c r="C481" s="45"/>
    </row>
    <row r="482" spans="1:3" x14ac:dyDescent="0.25">
      <c r="A482" s="45"/>
      <c r="B482" s="45"/>
      <c r="C482" s="45"/>
    </row>
    <row r="483" spans="1:3" x14ac:dyDescent="0.25">
      <c r="A483" s="45"/>
      <c r="B483" s="45"/>
      <c r="C483" s="45"/>
    </row>
    <row r="484" spans="1:3" x14ac:dyDescent="0.25">
      <c r="A484" s="45"/>
      <c r="B484" s="45"/>
      <c r="C484" s="45"/>
    </row>
    <row r="485" spans="1:3" x14ac:dyDescent="0.25">
      <c r="A485" s="45"/>
      <c r="B485" s="45"/>
      <c r="C485" s="45"/>
    </row>
    <row r="486" spans="1:3" x14ac:dyDescent="0.25">
      <c r="A486" s="45"/>
      <c r="B486" s="45"/>
      <c r="C486" s="45"/>
    </row>
    <row r="487" spans="1:3" x14ac:dyDescent="0.25">
      <c r="A487" s="45"/>
      <c r="B487" s="45"/>
      <c r="C487" s="45"/>
    </row>
    <row r="488" spans="1:3" x14ac:dyDescent="0.25">
      <c r="A488" s="45"/>
      <c r="B488" s="45"/>
      <c r="C488" s="45"/>
    </row>
    <row r="489" spans="1:3" x14ac:dyDescent="0.25">
      <c r="A489" s="45"/>
      <c r="B489" s="45"/>
      <c r="C489" s="45"/>
    </row>
    <row r="490" spans="1:3" x14ac:dyDescent="0.25">
      <c r="A490" s="45"/>
      <c r="B490" s="45"/>
      <c r="C490" s="45"/>
    </row>
    <row r="491" spans="1:3" x14ac:dyDescent="0.25">
      <c r="A491" s="45"/>
      <c r="B491" s="45"/>
      <c r="C491" s="45"/>
    </row>
    <row r="492" spans="1:3" x14ac:dyDescent="0.25">
      <c r="A492" s="45"/>
      <c r="B492" s="45"/>
      <c r="C492" s="45"/>
    </row>
    <row r="493" spans="1:3" x14ac:dyDescent="0.25">
      <c r="A493" s="45"/>
      <c r="B493" s="45"/>
      <c r="C493" s="45"/>
    </row>
    <row r="494" spans="1:3" x14ac:dyDescent="0.25">
      <c r="A494" s="45"/>
      <c r="B494" s="45"/>
      <c r="C494" s="45"/>
    </row>
    <row r="495" spans="1:3" x14ac:dyDescent="0.25">
      <c r="A495" s="45"/>
      <c r="B495" s="45"/>
      <c r="C495" s="45"/>
    </row>
    <row r="496" spans="1:3" x14ac:dyDescent="0.25">
      <c r="A496" s="45"/>
      <c r="B496" s="45"/>
      <c r="C496" s="45"/>
    </row>
    <row r="497" spans="1:3" x14ac:dyDescent="0.25">
      <c r="A497" s="45"/>
      <c r="B497" s="45"/>
      <c r="C497" s="45"/>
    </row>
    <row r="498" spans="1:3" x14ac:dyDescent="0.25">
      <c r="A498" s="45"/>
      <c r="B498" s="45"/>
      <c r="C498" s="45"/>
    </row>
    <row r="499" spans="1:3" x14ac:dyDescent="0.25">
      <c r="A499" s="45"/>
      <c r="B499" s="45"/>
      <c r="C499" s="45"/>
    </row>
    <row r="500" spans="1:3" x14ac:dyDescent="0.25">
      <c r="A500" s="45"/>
      <c r="B500" s="45"/>
      <c r="C500" s="45"/>
    </row>
    <row r="501" spans="1:3" x14ac:dyDescent="0.25">
      <c r="A501" s="45"/>
      <c r="B501" s="45"/>
      <c r="C501" s="45"/>
    </row>
    <row r="502" spans="1:3" x14ac:dyDescent="0.25">
      <c r="A502" s="45"/>
      <c r="B502" s="45"/>
      <c r="C502" s="45"/>
    </row>
    <row r="503" spans="1:3" x14ac:dyDescent="0.25">
      <c r="A503" s="45"/>
      <c r="B503" s="45"/>
      <c r="C503" s="45"/>
    </row>
    <row r="504" spans="1:3" x14ac:dyDescent="0.25">
      <c r="A504" s="45"/>
      <c r="B504" s="45"/>
      <c r="C504" s="45"/>
    </row>
    <row r="505" spans="1:3" x14ac:dyDescent="0.25">
      <c r="A505" s="45"/>
      <c r="B505" s="45"/>
      <c r="C505" s="45"/>
    </row>
    <row r="506" spans="1:3" x14ac:dyDescent="0.25">
      <c r="A506" s="45"/>
      <c r="B506" s="45"/>
      <c r="C506" s="45"/>
    </row>
    <row r="507" spans="1:3" x14ac:dyDescent="0.25">
      <c r="A507" s="45"/>
      <c r="B507" s="45"/>
      <c r="C507" s="45"/>
    </row>
    <row r="508" spans="1:3" x14ac:dyDescent="0.25">
      <c r="A508" s="45"/>
      <c r="B508" s="45"/>
      <c r="C508" s="45"/>
    </row>
    <row r="509" spans="1:3" x14ac:dyDescent="0.25">
      <c r="A509" s="45"/>
      <c r="B509" s="45"/>
      <c r="C509" s="45"/>
    </row>
    <row r="510" spans="1:3" x14ac:dyDescent="0.25">
      <c r="A510" s="45"/>
      <c r="B510" s="45"/>
      <c r="C510" s="45"/>
    </row>
    <row r="511" spans="1:3" x14ac:dyDescent="0.25">
      <c r="A511" s="45"/>
      <c r="B511" s="45"/>
      <c r="C511" s="45"/>
    </row>
    <row r="512" spans="1:3" x14ac:dyDescent="0.25">
      <c r="A512" s="45"/>
      <c r="B512" s="45"/>
      <c r="C512" s="45"/>
    </row>
    <row r="513" spans="1:3" x14ac:dyDescent="0.25">
      <c r="A513" s="45"/>
      <c r="B513" s="45"/>
      <c r="C513" s="45"/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4"/>
  <sheetViews>
    <sheetView zoomScale="110" zoomScaleNormal="110" workbookViewId="0">
      <selection activeCell="G57" sqref="G57"/>
    </sheetView>
  </sheetViews>
  <sheetFormatPr defaultColWidth="8.7109375" defaultRowHeight="15" x14ac:dyDescent="0.25"/>
  <cols>
    <col min="1" max="1" width="24.85546875" style="11" customWidth="1"/>
    <col min="2" max="2" width="14.28515625" style="11" customWidth="1"/>
    <col min="3" max="3" width="16.28515625" customWidth="1"/>
    <col min="4" max="4" width="13.28515625" customWidth="1"/>
  </cols>
  <sheetData>
    <row r="1" spans="1:9" x14ac:dyDescent="0.25">
      <c r="A1" s="55" t="s">
        <v>340</v>
      </c>
      <c r="B1" s="56"/>
    </row>
    <row r="2" spans="1:9" x14ac:dyDescent="0.25">
      <c r="A2" s="57"/>
      <c r="B2" s="58"/>
    </row>
    <row r="3" spans="1:9" x14ac:dyDescent="0.25">
      <c r="A3" s="57" t="s">
        <v>341</v>
      </c>
      <c r="B3" s="58"/>
    </row>
    <row r="4" spans="1:9" s="4" customFormat="1" ht="15.75" customHeight="1" x14ac:dyDescent="0.25">
      <c r="A4" s="57"/>
      <c r="B4" s="59" t="s">
        <v>342</v>
      </c>
      <c r="C4" s="4" t="s">
        <v>343</v>
      </c>
      <c r="D4" s="4" t="s">
        <v>344</v>
      </c>
      <c r="H4" s="4" t="s">
        <v>345</v>
      </c>
    </row>
    <row r="5" spans="1:9" s="4" customFormat="1" x14ac:dyDescent="0.25">
      <c r="A5" s="60"/>
      <c r="B5" s="59"/>
      <c r="C5" s="61">
        <v>43773</v>
      </c>
      <c r="D5" s="4" t="s">
        <v>346</v>
      </c>
      <c r="H5" s="4" t="s">
        <v>347</v>
      </c>
    </row>
    <row r="6" spans="1:9" x14ac:dyDescent="0.25">
      <c r="A6" s="62" t="s">
        <v>348</v>
      </c>
      <c r="B6" s="58">
        <v>42179</v>
      </c>
      <c r="C6">
        <v>42179</v>
      </c>
      <c r="D6" s="3">
        <f t="shared" ref="D6:D11" si="0">B6-C6</f>
        <v>0</v>
      </c>
      <c r="H6" t="s">
        <v>349</v>
      </c>
    </row>
    <row r="7" spans="1:9" x14ac:dyDescent="0.25">
      <c r="A7" s="62" t="s">
        <v>350</v>
      </c>
      <c r="B7" s="58">
        <v>500</v>
      </c>
      <c r="C7">
        <v>0</v>
      </c>
      <c r="D7" s="3">
        <f t="shared" si="0"/>
        <v>500</v>
      </c>
      <c r="H7">
        <v>1000</v>
      </c>
      <c r="I7" t="s">
        <v>351</v>
      </c>
    </row>
    <row r="8" spans="1:9" x14ac:dyDescent="0.25">
      <c r="A8" s="62" t="s">
        <v>352</v>
      </c>
      <c r="B8" s="58">
        <v>200</v>
      </c>
      <c r="C8">
        <v>0</v>
      </c>
      <c r="D8" s="3">
        <f t="shared" si="0"/>
        <v>200</v>
      </c>
      <c r="H8">
        <v>400</v>
      </c>
    </row>
    <row r="9" spans="1:9" x14ac:dyDescent="0.25">
      <c r="A9" s="62" t="s">
        <v>353</v>
      </c>
      <c r="B9" s="58">
        <v>0</v>
      </c>
      <c r="C9">
        <v>0</v>
      </c>
      <c r="D9" s="3">
        <f t="shared" si="0"/>
        <v>0</v>
      </c>
      <c r="H9">
        <v>0</v>
      </c>
    </row>
    <row r="10" spans="1:9" x14ac:dyDescent="0.25">
      <c r="A10" s="62" t="s">
        <v>354</v>
      </c>
      <c r="B10" s="58">
        <v>1</v>
      </c>
      <c r="C10">
        <v>0</v>
      </c>
      <c r="D10" s="3">
        <f t="shared" si="0"/>
        <v>1</v>
      </c>
      <c r="H10">
        <v>1</v>
      </c>
    </row>
    <row r="11" spans="1:9" x14ac:dyDescent="0.25">
      <c r="A11" s="62" t="s">
        <v>15</v>
      </c>
      <c r="B11" s="58">
        <v>14500</v>
      </c>
      <c r="C11">
        <v>9000</v>
      </c>
      <c r="D11" s="3">
        <f t="shared" si="0"/>
        <v>5500</v>
      </c>
      <c r="H11">
        <v>18000</v>
      </c>
    </row>
    <row r="12" spans="1:9" x14ac:dyDescent="0.25">
      <c r="A12" s="62" t="s">
        <v>355</v>
      </c>
      <c r="B12" s="58">
        <v>0</v>
      </c>
      <c r="C12">
        <v>0</v>
      </c>
      <c r="D12" s="3">
        <v>0</v>
      </c>
      <c r="H12">
        <v>0</v>
      </c>
    </row>
    <row r="13" spans="1:9" x14ac:dyDescent="0.25">
      <c r="A13" s="62" t="s">
        <v>12</v>
      </c>
      <c r="B13" s="63">
        <v>10</v>
      </c>
      <c r="C13" s="64">
        <f>Income!F6+Income!G7+Income!F8+Income!G9</f>
        <v>6.93</v>
      </c>
      <c r="D13" s="64">
        <f>B13-C13</f>
        <v>3.0700000000000003</v>
      </c>
      <c r="H13" s="65">
        <v>10</v>
      </c>
    </row>
    <row r="14" spans="1:9" x14ac:dyDescent="0.25">
      <c r="A14" s="66" t="s">
        <v>356</v>
      </c>
      <c r="B14" s="58">
        <f>SUM(B6:B13)</f>
        <v>57390</v>
      </c>
      <c r="C14" s="58">
        <f>SUM(C6:C13)</f>
        <v>51185.93</v>
      </c>
      <c r="D14" s="58">
        <f>SUM(D6:D13)</f>
        <v>6204.07</v>
      </c>
      <c r="H14">
        <f>SUM(H6:H13)</f>
        <v>19411</v>
      </c>
    </row>
    <row r="15" spans="1:9" x14ac:dyDescent="0.25">
      <c r="A15" s="66"/>
      <c r="B15" s="58"/>
    </row>
    <row r="16" spans="1:9" x14ac:dyDescent="0.25">
      <c r="A16" s="57" t="s">
        <v>357</v>
      </c>
      <c r="B16" s="58"/>
    </row>
    <row r="17" spans="1:9" s="4" customFormat="1" ht="15.75" customHeight="1" x14ac:dyDescent="0.25">
      <c r="A17" s="57"/>
      <c r="B17" s="59" t="s">
        <v>342</v>
      </c>
      <c r="C17" s="4" t="s">
        <v>358</v>
      </c>
      <c r="D17" s="4" t="s">
        <v>344</v>
      </c>
    </row>
    <row r="18" spans="1:9" s="4" customFormat="1" x14ac:dyDescent="0.25">
      <c r="A18" s="60"/>
      <c r="B18" s="59"/>
      <c r="C18" s="61">
        <v>43773</v>
      </c>
      <c r="D18" s="4" t="s">
        <v>346</v>
      </c>
    </row>
    <row r="19" spans="1:9" x14ac:dyDescent="0.25">
      <c r="A19" s="62" t="s">
        <v>354</v>
      </c>
      <c r="B19" s="12">
        <v>1000</v>
      </c>
      <c r="C19">
        <v>60</v>
      </c>
      <c r="D19" s="3">
        <f t="shared" ref="D19:D50" si="1">B19-C19</f>
        <v>940</v>
      </c>
      <c r="H19">
        <v>1000</v>
      </c>
    </row>
    <row r="20" spans="1:9" x14ac:dyDescent="0.25">
      <c r="A20" s="62" t="s">
        <v>15</v>
      </c>
      <c r="B20" s="11">
        <v>3000</v>
      </c>
      <c r="C20" s="3">
        <f>Expenditure!AC138-60</f>
        <v>943.75</v>
      </c>
      <c r="D20" s="3">
        <f t="shared" si="1"/>
        <v>2056.25</v>
      </c>
      <c r="H20">
        <v>3000</v>
      </c>
    </row>
    <row r="21" spans="1:9" x14ac:dyDescent="0.25">
      <c r="A21" s="62" t="s">
        <v>359</v>
      </c>
      <c r="B21" s="11">
        <v>500</v>
      </c>
      <c r="C21">
        <v>0</v>
      </c>
      <c r="D21" s="3">
        <f t="shared" si="1"/>
        <v>500</v>
      </c>
      <c r="H21">
        <v>2500</v>
      </c>
      <c r="I21" t="s">
        <v>360</v>
      </c>
    </row>
    <row r="22" spans="1:9" x14ac:dyDescent="0.25">
      <c r="A22" s="62" t="s">
        <v>361</v>
      </c>
      <c r="B22" s="11">
        <v>1500</v>
      </c>
      <c r="C22" s="3">
        <f>Expenditure!V138</f>
        <v>500</v>
      </c>
      <c r="D22" s="3">
        <f t="shared" si="1"/>
        <v>1000</v>
      </c>
      <c r="H22">
        <v>1000</v>
      </c>
    </row>
    <row r="23" spans="1:9" x14ac:dyDescent="0.25">
      <c r="A23" s="62" t="s">
        <v>362</v>
      </c>
      <c r="B23" s="11">
        <v>15000</v>
      </c>
      <c r="C23" s="3">
        <f>Expenditure!O138+10000</f>
        <v>13369</v>
      </c>
      <c r="D23" s="3">
        <f t="shared" si="1"/>
        <v>1631</v>
      </c>
      <c r="E23" t="s">
        <v>363</v>
      </c>
      <c r="H23">
        <v>12500</v>
      </c>
      <c r="I23" t="s">
        <v>364</v>
      </c>
    </row>
    <row r="24" spans="1:9" x14ac:dyDescent="0.25">
      <c r="A24" s="62" t="s">
        <v>365</v>
      </c>
      <c r="B24" s="11">
        <v>800</v>
      </c>
      <c r="C24" s="3">
        <f>Expenditure!S138</f>
        <v>1746.41</v>
      </c>
      <c r="D24" s="3">
        <f t="shared" si="1"/>
        <v>-946.41000000000008</v>
      </c>
      <c r="H24">
        <v>1500</v>
      </c>
      <c r="I24" t="s">
        <v>366</v>
      </c>
    </row>
    <row r="25" spans="1:9" x14ac:dyDescent="0.25">
      <c r="A25" s="62" t="s">
        <v>353</v>
      </c>
      <c r="B25" s="11">
        <v>4500</v>
      </c>
      <c r="C25" s="3">
        <f>Expenditure!Q138</f>
        <v>3644.95</v>
      </c>
      <c r="D25" s="3">
        <f t="shared" si="1"/>
        <v>855.05000000000018</v>
      </c>
      <c r="H25">
        <v>4500</v>
      </c>
      <c r="I25" t="s">
        <v>367</v>
      </c>
    </row>
    <row r="26" spans="1:9" x14ac:dyDescent="0.25">
      <c r="A26" s="62" t="s">
        <v>368</v>
      </c>
      <c r="B26" s="11">
        <v>1000</v>
      </c>
      <c r="C26" s="3">
        <f>Expenditure!X138</f>
        <v>525</v>
      </c>
      <c r="D26" s="3">
        <f t="shared" si="1"/>
        <v>475</v>
      </c>
      <c r="H26">
        <v>1200</v>
      </c>
    </row>
    <row r="27" spans="1:9" x14ac:dyDescent="0.25">
      <c r="A27" s="62" t="s">
        <v>369</v>
      </c>
      <c r="B27" s="11">
        <v>0</v>
      </c>
      <c r="C27">
        <v>0</v>
      </c>
      <c r="D27" s="3">
        <f t="shared" si="1"/>
        <v>0</v>
      </c>
      <c r="H27">
        <v>0</v>
      </c>
    </row>
    <row r="28" spans="1:9" x14ac:dyDescent="0.25">
      <c r="A28" s="62" t="s">
        <v>370</v>
      </c>
      <c r="B28" s="11">
        <v>8000</v>
      </c>
      <c r="C28" s="3">
        <f>Expenditure!J138</f>
        <v>8844.58</v>
      </c>
      <c r="D28" s="3">
        <f t="shared" si="1"/>
        <v>-844.57999999999993</v>
      </c>
      <c r="H28">
        <v>12350</v>
      </c>
      <c r="I28" t="s">
        <v>371</v>
      </c>
    </row>
    <row r="29" spans="1:9" x14ac:dyDescent="0.25">
      <c r="A29" s="62" t="s">
        <v>372</v>
      </c>
      <c r="B29" s="11">
        <v>0</v>
      </c>
      <c r="C29" s="3">
        <f>Expenditure!AI138</f>
        <v>184.82</v>
      </c>
      <c r="D29" s="3">
        <f t="shared" si="1"/>
        <v>-184.82</v>
      </c>
      <c r="H29">
        <v>250</v>
      </c>
    </row>
    <row r="30" spans="1:9" x14ac:dyDescent="0.25">
      <c r="A30" s="62" t="s">
        <v>373</v>
      </c>
      <c r="B30" s="11">
        <v>5000</v>
      </c>
      <c r="C30" s="3">
        <f>Expenditure!R138</f>
        <v>7670.2999999999993</v>
      </c>
      <c r="D30" s="3">
        <f t="shared" si="1"/>
        <v>-2670.2999999999993</v>
      </c>
      <c r="H30">
        <v>5000</v>
      </c>
    </row>
    <row r="31" spans="1:9" x14ac:dyDescent="0.25">
      <c r="A31" s="62" t="s">
        <v>374</v>
      </c>
      <c r="B31" s="11">
        <v>2800</v>
      </c>
      <c r="C31" s="3">
        <f>Expenditure!AB138</f>
        <v>2990.17</v>
      </c>
      <c r="D31" s="3">
        <f t="shared" si="1"/>
        <v>-190.17000000000007</v>
      </c>
      <c r="H31">
        <v>3200</v>
      </c>
    </row>
    <row r="32" spans="1:9" x14ac:dyDescent="0.25">
      <c r="A32" s="62" t="s">
        <v>292</v>
      </c>
      <c r="B32" s="11">
        <v>4000</v>
      </c>
      <c r="C32">
        <v>0</v>
      </c>
      <c r="D32" s="3">
        <f t="shared" si="1"/>
        <v>4000</v>
      </c>
      <c r="H32">
        <v>1000</v>
      </c>
      <c r="I32" t="s">
        <v>375</v>
      </c>
    </row>
    <row r="33" spans="1:9" x14ac:dyDescent="0.25">
      <c r="A33" s="62" t="s">
        <v>376</v>
      </c>
      <c r="B33" s="11">
        <v>500</v>
      </c>
      <c r="C33" s="3">
        <f>Expenditure!G138</f>
        <v>792.31000000000006</v>
      </c>
      <c r="D33" s="3">
        <f t="shared" si="1"/>
        <v>-292.31000000000006</v>
      </c>
      <c r="H33">
        <v>500</v>
      </c>
    </row>
    <row r="34" spans="1:9" x14ac:dyDescent="0.25">
      <c r="A34" s="62" t="s">
        <v>377</v>
      </c>
      <c r="B34" s="11">
        <v>400</v>
      </c>
      <c r="C34" s="3">
        <f>Expenditure!AG138</f>
        <v>200</v>
      </c>
      <c r="D34" s="3">
        <f t="shared" si="1"/>
        <v>200</v>
      </c>
      <c r="H34">
        <v>300</v>
      </c>
    </row>
    <row r="35" spans="1:9" x14ac:dyDescent="0.25">
      <c r="A35" s="62" t="s">
        <v>378</v>
      </c>
      <c r="B35" s="11">
        <v>400</v>
      </c>
      <c r="C35" s="3">
        <f>Expenditure!AH138</f>
        <v>340</v>
      </c>
      <c r="D35" s="3">
        <f t="shared" si="1"/>
        <v>60</v>
      </c>
      <c r="H35">
        <v>400</v>
      </c>
    </row>
    <row r="36" spans="1:9" x14ac:dyDescent="0.25">
      <c r="A36" s="62" t="s">
        <v>379</v>
      </c>
      <c r="B36" s="11">
        <v>300</v>
      </c>
      <c r="C36" s="3">
        <f>Expenditure!N138</f>
        <v>238.5</v>
      </c>
      <c r="D36" s="3">
        <f t="shared" si="1"/>
        <v>61.5</v>
      </c>
      <c r="H36">
        <v>300</v>
      </c>
    </row>
    <row r="37" spans="1:9" x14ac:dyDescent="0.25">
      <c r="A37" s="62" t="s">
        <v>380</v>
      </c>
      <c r="B37" s="11">
        <v>6000</v>
      </c>
      <c r="C37" s="3">
        <f>Expenditure!P138</f>
        <v>13031.92</v>
      </c>
      <c r="D37" s="3">
        <f t="shared" si="1"/>
        <v>-7031.92</v>
      </c>
      <c r="H37">
        <v>8000</v>
      </c>
      <c r="I37" t="s">
        <v>381</v>
      </c>
    </row>
    <row r="38" spans="1:9" x14ac:dyDescent="0.25">
      <c r="A38" s="62" t="s">
        <v>382</v>
      </c>
      <c r="B38" s="11">
        <v>1000</v>
      </c>
      <c r="C38" s="3">
        <v>0</v>
      </c>
      <c r="D38" s="3">
        <f t="shared" si="1"/>
        <v>1000</v>
      </c>
      <c r="H38">
        <v>1500</v>
      </c>
    </row>
    <row r="39" spans="1:9" x14ac:dyDescent="0.25">
      <c r="A39" s="62" t="s">
        <v>383</v>
      </c>
      <c r="B39" s="11">
        <f>15*12</f>
        <v>180</v>
      </c>
      <c r="C39" s="3">
        <f>Expenditure!L138</f>
        <v>110</v>
      </c>
      <c r="D39" s="3">
        <f t="shared" si="1"/>
        <v>70</v>
      </c>
      <c r="H39">
        <v>180</v>
      </c>
    </row>
    <row r="40" spans="1:9" x14ac:dyDescent="0.25">
      <c r="A40" s="62" t="s">
        <v>384</v>
      </c>
      <c r="B40" s="11">
        <v>320</v>
      </c>
      <c r="C40" s="3">
        <v>0</v>
      </c>
      <c r="D40" s="3">
        <f t="shared" si="1"/>
        <v>320</v>
      </c>
      <c r="H40">
        <v>320</v>
      </c>
    </row>
    <row r="41" spans="1:9" x14ac:dyDescent="0.25">
      <c r="A41" s="62" t="s">
        <v>385</v>
      </c>
      <c r="B41" s="11">
        <v>500</v>
      </c>
      <c r="C41" s="3">
        <f>Expenditure!M138</f>
        <v>241.45000000000002</v>
      </c>
      <c r="D41" s="3">
        <f t="shared" si="1"/>
        <v>258.54999999999995</v>
      </c>
      <c r="H41">
        <v>500</v>
      </c>
    </row>
    <row r="42" spans="1:9" x14ac:dyDescent="0.25">
      <c r="A42" s="62" t="s">
        <v>386</v>
      </c>
      <c r="B42" s="11">
        <v>100</v>
      </c>
      <c r="C42" s="3">
        <f>Expenditure!U138</f>
        <v>52.84</v>
      </c>
      <c r="D42" s="3">
        <f t="shared" si="1"/>
        <v>47.16</v>
      </c>
      <c r="H42">
        <v>100</v>
      </c>
    </row>
    <row r="43" spans="1:9" x14ac:dyDescent="0.25">
      <c r="A43" s="62" t="s">
        <v>387</v>
      </c>
      <c r="B43" s="11">
        <v>400</v>
      </c>
      <c r="C43" s="3">
        <v>0</v>
      </c>
      <c r="D43" s="3">
        <f t="shared" si="1"/>
        <v>400</v>
      </c>
      <c r="H43">
        <v>250</v>
      </c>
      <c r="I43" t="s">
        <v>388</v>
      </c>
    </row>
    <row r="44" spans="1:9" x14ac:dyDescent="0.25">
      <c r="A44" s="62" t="s">
        <v>389</v>
      </c>
      <c r="B44" s="11">
        <v>200</v>
      </c>
      <c r="C44" s="3">
        <v>0</v>
      </c>
      <c r="D44" s="3">
        <f t="shared" si="1"/>
        <v>200</v>
      </c>
      <c r="H44">
        <v>200</v>
      </c>
      <c r="I44" t="s">
        <v>390</v>
      </c>
    </row>
    <row r="45" spans="1:9" x14ac:dyDescent="0.25">
      <c r="A45" s="62" t="s">
        <v>391</v>
      </c>
      <c r="B45" s="11">
        <v>200</v>
      </c>
      <c r="C45" s="3">
        <f>Expenditure!T138</f>
        <v>342.72</v>
      </c>
      <c r="D45" s="3">
        <f t="shared" si="1"/>
        <v>-142.72000000000003</v>
      </c>
      <c r="H45">
        <v>250</v>
      </c>
    </row>
    <row r="46" spans="1:9" x14ac:dyDescent="0.25">
      <c r="A46" s="62" t="s">
        <v>392</v>
      </c>
      <c r="B46" s="11">
        <v>0</v>
      </c>
      <c r="C46">
        <v>0</v>
      </c>
      <c r="D46" s="3">
        <f t="shared" si="1"/>
        <v>0</v>
      </c>
      <c r="H46">
        <v>0</v>
      </c>
    </row>
    <row r="47" spans="1:9" x14ac:dyDescent="0.25">
      <c r="A47" s="62" t="s">
        <v>393</v>
      </c>
      <c r="B47" s="11">
        <v>250</v>
      </c>
      <c r="C47" s="3">
        <v>0</v>
      </c>
      <c r="D47" s="3">
        <f t="shared" si="1"/>
        <v>250</v>
      </c>
      <c r="H47">
        <v>250</v>
      </c>
    </row>
    <row r="48" spans="1:9" x14ac:dyDescent="0.25">
      <c r="A48" s="62" t="s">
        <v>394</v>
      </c>
      <c r="B48" s="11">
        <v>0</v>
      </c>
      <c r="C48" s="3">
        <v>0</v>
      </c>
      <c r="D48" s="3">
        <f t="shared" si="1"/>
        <v>0</v>
      </c>
      <c r="H48">
        <v>0</v>
      </c>
    </row>
    <row r="49" spans="1:9" x14ac:dyDescent="0.25">
      <c r="A49" s="62" t="s">
        <v>395</v>
      </c>
      <c r="B49" s="11">
        <v>0</v>
      </c>
      <c r="C49" s="3">
        <v>0</v>
      </c>
      <c r="D49" s="3">
        <f t="shared" si="1"/>
        <v>0</v>
      </c>
      <c r="H49">
        <v>0</v>
      </c>
    </row>
    <row r="50" spans="1:9" x14ac:dyDescent="0.25">
      <c r="A50" s="62" t="s">
        <v>396</v>
      </c>
      <c r="B50" s="56">
        <v>100</v>
      </c>
      <c r="C50" s="21">
        <f>Expenditure!AE138</f>
        <v>3141.4</v>
      </c>
      <c r="D50" s="21">
        <f t="shared" si="1"/>
        <v>-3041.4</v>
      </c>
      <c r="H50">
        <v>100</v>
      </c>
    </row>
    <row r="51" spans="1:9" x14ac:dyDescent="0.25">
      <c r="A51" s="62" t="s">
        <v>59</v>
      </c>
      <c r="B51" s="67">
        <v>0</v>
      </c>
      <c r="C51" s="64">
        <v>0</v>
      </c>
      <c r="D51" s="64">
        <v>0</v>
      </c>
      <c r="H51" s="65">
        <v>30</v>
      </c>
    </row>
    <row r="52" spans="1:9" x14ac:dyDescent="0.25">
      <c r="A52" s="66" t="s">
        <v>397</v>
      </c>
      <c r="B52" s="68">
        <f>SUM(B19:B50)</f>
        <v>57950</v>
      </c>
      <c r="C52" s="68">
        <f>SUM(C19:C50)</f>
        <v>58970.119999999988</v>
      </c>
      <c r="D52" s="68">
        <f>SUM(D19:D50)</f>
        <v>-1020.1199999999992</v>
      </c>
      <c r="H52">
        <f>SUM(H19:H51)</f>
        <v>62180</v>
      </c>
    </row>
    <row r="53" spans="1:9" x14ac:dyDescent="0.25">
      <c r="A53" s="66"/>
      <c r="B53" s="57"/>
    </row>
    <row r="54" spans="1:9" x14ac:dyDescent="0.25">
      <c r="A54" s="66"/>
      <c r="B54" s="57"/>
    </row>
    <row r="55" spans="1:9" s="4" customFormat="1" x14ac:dyDescent="0.25">
      <c r="A55" s="69"/>
      <c r="B55" s="69" t="s">
        <v>398</v>
      </c>
      <c r="C55" s="4" t="s">
        <v>399</v>
      </c>
      <c r="D55" s="4" t="s">
        <v>400</v>
      </c>
      <c r="H55" s="4" t="s">
        <v>345</v>
      </c>
    </row>
    <row r="56" spans="1:9" x14ac:dyDescent="0.25">
      <c r="A56" s="11" t="s">
        <v>356</v>
      </c>
      <c r="B56" s="12">
        <f>B14</f>
        <v>57390</v>
      </c>
      <c r="C56" s="3">
        <f>C14</f>
        <v>51185.93</v>
      </c>
      <c r="D56" s="3">
        <f>D14</f>
        <v>6204.07</v>
      </c>
      <c r="H56">
        <f>H14</f>
        <v>19411</v>
      </c>
    </row>
    <row r="57" spans="1:9" x14ac:dyDescent="0.25">
      <c r="A57" s="11" t="s">
        <v>397</v>
      </c>
      <c r="B57" s="63">
        <f>B52</f>
        <v>57950</v>
      </c>
      <c r="C57" s="64">
        <f>C52</f>
        <v>58970.119999999988</v>
      </c>
      <c r="D57" s="64">
        <f>D52</f>
        <v>-1020.1199999999992</v>
      </c>
      <c r="H57" s="65">
        <f>H52</f>
        <v>62180</v>
      </c>
    </row>
    <row r="58" spans="1:9" x14ac:dyDescent="0.25">
      <c r="B58" s="12">
        <f>B56-B57</f>
        <v>-560</v>
      </c>
      <c r="C58" s="12">
        <f>C56-C57</f>
        <v>-7784.1899999999878</v>
      </c>
      <c r="D58" s="12">
        <f>D56-D57</f>
        <v>7224.1899999999987</v>
      </c>
      <c r="H58">
        <f>H56-H57</f>
        <v>-42769</v>
      </c>
      <c r="I58" t="s">
        <v>401</v>
      </c>
    </row>
    <row r="59" spans="1:9" x14ac:dyDescent="0.25">
      <c r="A59" s="62"/>
    </row>
    <row r="60" spans="1:9" x14ac:dyDescent="0.25">
      <c r="A60" s="70"/>
    </row>
    <row r="61" spans="1:9" x14ac:dyDescent="0.25">
      <c r="A61" s="62" t="s">
        <v>402</v>
      </c>
    </row>
    <row r="62" spans="1:9" x14ac:dyDescent="0.25">
      <c r="A62" s="62"/>
    </row>
    <row r="63" spans="1:9" x14ac:dyDescent="0.25">
      <c r="A63" s="62"/>
    </row>
    <row r="64" spans="1:9" x14ac:dyDescent="0.25">
      <c r="A64" s="62"/>
    </row>
  </sheetData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zoomScale="110" zoomScaleNormal="110" workbookViewId="0">
      <selection activeCell="D22" sqref="D22"/>
    </sheetView>
  </sheetViews>
  <sheetFormatPr defaultColWidth="8.7109375" defaultRowHeight="15" x14ac:dyDescent="0.25"/>
  <cols>
    <col min="1" max="1" width="12.5703125" style="53" customWidth="1"/>
    <col min="2" max="2" width="16.140625" style="53" customWidth="1"/>
    <col min="3" max="3" width="24.5703125" style="53" customWidth="1"/>
    <col min="4" max="4" width="19.85546875" style="53" customWidth="1"/>
    <col min="5" max="5" width="9.140625" style="71" customWidth="1"/>
    <col min="6" max="6" width="9.140625" style="53" customWidth="1"/>
  </cols>
  <sheetData>
    <row r="1" spans="1:6" x14ac:dyDescent="0.25">
      <c r="A1" s="53" t="s">
        <v>0</v>
      </c>
      <c r="D1" s="53" t="s">
        <v>403</v>
      </c>
    </row>
    <row r="3" spans="1:6" s="1" customFormat="1" x14ac:dyDescent="0.25">
      <c r="A3" s="1" t="s">
        <v>404</v>
      </c>
      <c r="B3" s="1" t="s">
        <v>405</v>
      </c>
      <c r="C3" s="1" t="s">
        <v>406</v>
      </c>
      <c r="D3" s="1" t="s">
        <v>407</v>
      </c>
      <c r="E3" s="2" t="s">
        <v>408</v>
      </c>
    </row>
    <row r="4" spans="1:6" s="1" customFormat="1" x14ac:dyDescent="0.25">
      <c r="A4" s="72"/>
      <c r="B4" s="53"/>
      <c r="C4" s="53"/>
      <c r="D4" s="53"/>
      <c r="E4" s="71"/>
      <c r="F4" s="53"/>
    </row>
    <row r="5" spans="1:6" s="1" customFormat="1" x14ac:dyDescent="0.25">
      <c r="A5" s="72" t="s">
        <v>409</v>
      </c>
      <c r="B5" s="53" t="s">
        <v>410</v>
      </c>
      <c r="C5" s="53" t="s">
        <v>192</v>
      </c>
      <c r="D5" s="53" t="s">
        <v>18</v>
      </c>
      <c r="E5" s="71">
        <v>71.73</v>
      </c>
      <c r="F5" s="53"/>
    </row>
    <row r="6" spans="1:6" s="1" customFormat="1" x14ac:dyDescent="0.25">
      <c r="A6" s="72" t="s">
        <v>409</v>
      </c>
      <c r="B6" s="53" t="s">
        <v>410</v>
      </c>
      <c r="C6" s="53" t="s">
        <v>192</v>
      </c>
      <c r="D6" s="53" t="s">
        <v>18</v>
      </c>
      <c r="E6" s="71">
        <v>14.8</v>
      </c>
      <c r="F6" s="53"/>
    </row>
    <row r="7" spans="1:6" s="1" customFormat="1" x14ac:dyDescent="0.25">
      <c r="A7" s="72" t="s">
        <v>409</v>
      </c>
      <c r="B7" s="53" t="s">
        <v>410</v>
      </c>
      <c r="C7" s="53" t="s">
        <v>192</v>
      </c>
      <c r="D7" s="53" t="s">
        <v>18</v>
      </c>
      <c r="E7" s="71">
        <v>59.2</v>
      </c>
      <c r="F7" s="53"/>
    </row>
    <row r="8" spans="1:6" s="1" customFormat="1" x14ac:dyDescent="0.25">
      <c r="A8" s="72" t="s">
        <v>411</v>
      </c>
      <c r="B8" s="53" t="s">
        <v>410</v>
      </c>
      <c r="C8" s="53" t="s">
        <v>412</v>
      </c>
      <c r="D8" s="53" t="s">
        <v>18</v>
      </c>
      <c r="E8" s="71">
        <v>33</v>
      </c>
      <c r="F8" s="53"/>
    </row>
    <row r="9" spans="1:6" s="1" customFormat="1" x14ac:dyDescent="0.25">
      <c r="A9" s="72" t="s">
        <v>413</v>
      </c>
      <c r="B9" s="53" t="s">
        <v>414</v>
      </c>
      <c r="C9" s="53" t="s">
        <v>415</v>
      </c>
      <c r="D9" s="53" t="s">
        <v>18</v>
      </c>
      <c r="E9" s="71">
        <v>44</v>
      </c>
      <c r="F9" s="53"/>
    </row>
    <row r="10" spans="1:6" s="1" customFormat="1" x14ac:dyDescent="0.25">
      <c r="A10" s="72" t="s">
        <v>416</v>
      </c>
      <c r="B10" s="53" t="s">
        <v>417</v>
      </c>
      <c r="C10" s="53" t="s">
        <v>415</v>
      </c>
      <c r="D10" s="53" t="s">
        <v>18</v>
      </c>
      <c r="E10" s="71">
        <v>605.79999999999995</v>
      </c>
      <c r="F10" s="53"/>
    </row>
    <row r="11" spans="1:6" s="1" customFormat="1" x14ac:dyDescent="0.25">
      <c r="A11" s="72" t="s">
        <v>418</v>
      </c>
      <c r="B11" s="53" t="s">
        <v>419</v>
      </c>
      <c r="C11" s="53" t="s">
        <v>40</v>
      </c>
      <c r="D11" s="53" t="s">
        <v>18</v>
      </c>
      <c r="E11" s="71">
        <v>3.47</v>
      </c>
      <c r="F11" s="53"/>
    </row>
    <row r="12" spans="1:6" s="1" customFormat="1" x14ac:dyDescent="0.25">
      <c r="A12" s="72" t="s">
        <v>420</v>
      </c>
      <c r="B12" s="53" t="s">
        <v>410</v>
      </c>
      <c r="C12" s="53" t="s">
        <v>192</v>
      </c>
      <c r="D12" s="53" t="s">
        <v>18</v>
      </c>
      <c r="E12" s="71">
        <v>59.2</v>
      </c>
      <c r="F12" s="53"/>
    </row>
    <row r="13" spans="1:6" s="1" customFormat="1" x14ac:dyDescent="0.25">
      <c r="A13" s="72" t="s">
        <v>421</v>
      </c>
      <c r="B13" s="53" t="s">
        <v>422</v>
      </c>
      <c r="C13" s="53" t="s">
        <v>97</v>
      </c>
      <c r="D13" s="53" t="s">
        <v>18</v>
      </c>
      <c r="E13" s="71">
        <v>105</v>
      </c>
      <c r="F13" s="53"/>
    </row>
    <row r="14" spans="1:6" s="1" customFormat="1" x14ac:dyDescent="0.25">
      <c r="A14" s="72" t="s">
        <v>423</v>
      </c>
      <c r="B14" s="53" t="s">
        <v>424</v>
      </c>
      <c r="C14" s="53" t="s">
        <v>425</v>
      </c>
      <c r="D14" s="53" t="s">
        <v>18</v>
      </c>
      <c r="E14" s="71">
        <v>348</v>
      </c>
      <c r="F14" s="53"/>
    </row>
    <row r="15" spans="1:6" s="1" customFormat="1" x14ac:dyDescent="0.25">
      <c r="A15" s="72" t="s">
        <v>426</v>
      </c>
      <c r="B15" s="53" t="s">
        <v>427</v>
      </c>
      <c r="C15" s="53" t="s">
        <v>121</v>
      </c>
      <c r="D15" s="53" t="s">
        <v>18</v>
      </c>
      <c r="E15" s="71">
        <v>52</v>
      </c>
      <c r="F15" s="53"/>
    </row>
    <row r="16" spans="1:6" s="1" customFormat="1" x14ac:dyDescent="0.25">
      <c r="A16" s="72" t="s">
        <v>426</v>
      </c>
      <c r="B16" s="53" t="s">
        <v>427</v>
      </c>
      <c r="C16" s="53" t="s">
        <v>121</v>
      </c>
      <c r="D16" s="53" t="s">
        <v>18</v>
      </c>
      <c r="E16" s="71">
        <v>80</v>
      </c>
      <c r="F16" s="53"/>
    </row>
    <row r="17" spans="1:6" s="1" customFormat="1" x14ac:dyDescent="0.25">
      <c r="A17" s="72" t="s">
        <v>428</v>
      </c>
      <c r="B17" s="53" t="s">
        <v>419</v>
      </c>
      <c r="C17" s="53" t="s">
        <v>40</v>
      </c>
      <c r="D17" s="53" t="s">
        <v>18</v>
      </c>
      <c r="E17" s="71">
        <v>3.13</v>
      </c>
      <c r="F17" s="53"/>
    </row>
    <row r="18" spans="1:6" s="1" customFormat="1" x14ac:dyDescent="0.25">
      <c r="A18" s="72" t="s">
        <v>429</v>
      </c>
      <c r="B18" s="53" t="s">
        <v>427</v>
      </c>
      <c r="C18" s="53" t="s">
        <v>121</v>
      </c>
      <c r="D18" s="53" t="s">
        <v>18</v>
      </c>
      <c r="E18" s="71">
        <v>181</v>
      </c>
      <c r="F18" s="53"/>
    </row>
    <row r="19" spans="1:6" s="1" customFormat="1" x14ac:dyDescent="0.25">
      <c r="A19" s="72" t="s">
        <v>430</v>
      </c>
      <c r="B19" s="53" t="s">
        <v>427</v>
      </c>
      <c r="C19" s="53" t="s">
        <v>121</v>
      </c>
      <c r="D19" s="53" t="s">
        <v>18</v>
      </c>
      <c r="E19" s="71">
        <v>12</v>
      </c>
      <c r="F19" s="53"/>
    </row>
    <row r="20" spans="1:6" s="1" customFormat="1" x14ac:dyDescent="0.25">
      <c r="A20" s="72" t="s">
        <v>431</v>
      </c>
      <c r="B20" s="53" t="s">
        <v>410</v>
      </c>
      <c r="C20" s="53" t="s">
        <v>192</v>
      </c>
      <c r="D20" s="53" t="s">
        <v>18</v>
      </c>
      <c r="E20" s="71">
        <v>59.2</v>
      </c>
      <c r="F20" s="53"/>
    </row>
    <row r="21" spans="1:6" s="1" customFormat="1" x14ac:dyDescent="0.25">
      <c r="A21" s="72" t="s">
        <v>432</v>
      </c>
      <c r="B21" s="53" t="s">
        <v>410</v>
      </c>
      <c r="C21" s="53" t="s">
        <v>328</v>
      </c>
      <c r="D21" s="53" t="s">
        <v>18</v>
      </c>
      <c r="E21" s="71">
        <v>55</v>
      </c>
      <c r="F21" s="53"/>
    </row>
    <row r="22" spans="1:6" s="1" customFormat="1" x14ac:dyDescent="0.25">
      <c r="A22" s="72" t="s">
        <v>433</v>
      </c>
      <c r="B22" s="53" t="s">
        <v>434</v>
      </c>
      <c r="C22" s="53" t="s">
        <v>435</v>
      </c>
      <c r="D22" s="53" t="s">
        <v>18</v>
      </c>
      <c r="E22" s="71">
        <v>13</v>
      </c>
      <c r="F22" s="53"/>
    </row>
    <row r="23" spans="1:6" x14ac:dyDescent="0.25">
      <c r="E23" s="54">
        <f>SUM(E4:E22)</f>
        <v>1799.5300000000002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8"/>
  <sheetViews>
    <sheetView topLeftCell="A17" zoomScale="110" zoomScaleNormal="110" workbookViewId="0">
      <selection activeCell="A37" sqref="A37"/>
    </sheetView>
  </sheetViews>
  <sheetFormatPr defaultColWidth="8.7109375" defaultRowHeight="15" x14ac:dyDescent="0.25"/>
  <cols>
    <col min="1" max="1" width="30.28515625" customWidth="1"/>
    <col min="4" max="4" width="11" customWidth="1"/>
    <col min="5" max="5" width="12.7109375" customWidth="1"/>
  </cols>
  <sheetData>
    <row r="1" spans="1:6" ht="17.25" x14ac:dyDescent="0.25">
      <c r="A1" t="s">
        <v>0</v>
      </c>
      <c r="D1" s="73"/>
      <c r="E1" s="74" t="s">
        <v>436</v>
      </c>
      <c r="F1" s="75"/>
    </row>
    <row r="2" spans="1:6" x14ac:dyDescent="0.25">
      <c r="D2" s="71"/>
      <c r="E2" s="3"/>
    </row>
    <row r="3" spans="1:6" ht="17.25" x14ac:dyDescent="0.25">
      <c r="A3" s="1" t="s">
        <v>437</v>
      </c>
      <c r="B3" s="1"/>
      <c r="C3" s="1"/>
      <c r="D3" s="71"/>
      <c r="E3" s="2"/>
      <c r="F3" s="1"/>
    </row>
    <row r="4" spans="1:6" x14ac:dyDescent="0.25">
      <c r="A4" s="53" t="s">
        <v>438</v>
      </c>
      <c r="B4" s="1"/>
      <c r="C4" s="1"/>
      <c r="D4" s="71">
        <v>70374.41</v>
      </c>
      <c r="E4" s="2"/>
      <c r="F4" s="1"/>
    </row>
    <row r="5" spans="1:6" x14ac:dyDescent="0.25">
      <c r="A5" s="53" t="s">
        <v>439</v>
      </c>
      <c r="D5" s="71">
        <v>14117.96</v>
      </c>
      <c r="E5" s="21"/>
    </row>
    <row r="6" spans="1:6" x14ac:dyDescent="0.25">
      <c r="A6" s="53" t="s">
        <v>440</v>
      </c>
      <c r="D6" s="71">
        <v>6671.04</v>
      </c>
      <c r="E6" s="3"/>
    </row>
    <row r="7" spans="1:6" x14ac:dyDescent="0.25">
      <c r="A7" s="53" t="s">
        <v>441</v>
      </c>
      <c r="D7" s="71">
        <v>104568.1</v>
      </c>
      <c r="E7" s="3"/>
    </row>
    <row r="8" spans="1:6" x14ac:dyDescent="0.25">
      <c r="A8" s="53" t="s">
        <v>442</v>
      </c>
      <c r="D8" s="76">
        <v>2187.65</v>
      </c>
      <c r="E8" s="3"/>
    </row>
    <row r="9" spans="1:6" x14ac:dyDescent="0.25">
      <c r="D9" s="76"/>
      <c r="E9" s="64"/>
    </row>
    <row r="10" spans="1:6" x14ac:dyDescent="0.25">
      <c r="D10" s="71"/>
      <c r="E10" s="3">
        <f>SUM(D4:D8)</f>
        <v>197919.16</v>
      </c>
    </row>
    <row r="11" spans="1:6" x14ac:dyDescent="0.25">
      <c r="A11" t="s">
        <v>443</v>
      </c>
      <c r="D11" s="71"/>
      <c r="E11" s="3"/>
    </row>
    <row r="12" spans="1:6" x14ac:dyDescent="0.25">
      <c r="A12" s="34" t="s">
        <v>444</v>
      </c>
      <c r="D12" s="73">
        <v>5222.21</v>
      </c>
      <c r="E12" s="3"/>
    </row>
    <row r="13" spans="1:6" s="53" customFormat="1" x14ac:dyDescent="0.25">
      <c r="A13" s="34"/>
      <c r="D13" s="73"/>
      <c r="E13" s="71"/>
    </row>
    <row r="14" spans="1:6" s="53" customFormat="1" x14ac:dyDescent="0.25">
      <c r="A14" s="34"/>
      <c r="D14" s="73"/>
      <c r="E14" s="71"/>
    </row>
    <row r="15" spans="1:6" s="53" customFormat="1" x14ac:dyDescent="0.25">
      <c r="A15" s="34"/>
      <c r="D15" s="73"/>
      <c r="E15" s="71"/>
    </row>
    <row r="16" spans="1:6" s="53" customFormat="1" x14ac:dyDescent="0.25">
      <c r="A16"/>
      <c r="B16"/>
      <c r="C16"/>
      <c r="D16" s="73"/>
      <c r="E16" s="71"/>
    </row>
    <row r="17" spans="1:9" s="53" customFormat="1" x14ac:dyDescent="0.25">
      <c r="A17"/>
      <c r="B17"/>
      <c r="C17"/>
      <c r="D17" s="73"/>
      <c r="E17" s="71"/>
    </row>
    <row r="18" spans="1:9" s="53" customFormat="1" x14ac:dyDescent="0.25">
      <c r="A18"/>
      <c r="B18"/>
      <c r="C18"/>
      <c r="D18" s="73"/>
      <c r="E18" s="71"/>
    </row>
    <row r="19" spans="1:9" s="53" customFormat="1" x14ac:dyDescent="0.25">
      <c r="A19" s="34"/>
      <c r="D19" s="77"/>
      <c r="E19" s="78"/>
    </row>
    <row r="20" spans="1:9" x14ac:dyDescent="0.25">
      <c r="D20" s="71"/>
      <c r="E20" s="3">
        <f>SUM(D12:D19)</f>
        <v>5222.21</v>
      </c>
    </row>
    <row r="21" spans="1:9" x14ac:dyDescent="0.25">
      <c r="D21" s="71"/>
      <c r="E21" s="3"/>
    </row>
    <row r="22" spans="1:9" x14ac:dyDescent="0.25">
      <c r="D22" s="71"/>
      <c r="E22" s="3"/>
    </row>
    <row r="23" spans="1:9" x14ac:dyDescent="0.25">
      <c r="A23" t="s">
        <v>445</v>
      </c>
      <c r="D23" s="71"/>
      <c r="E23" s="3"/>
    </row>
    <row r="24" spans="1:9" x14ac:dyDescent="0.25">
      <c r="D24" s="71"/>
      <c r="E24" s="3"/>
    </row>
    <row r="25" spans="1:9" x14ac:dyDescent="0.25">
      <c r="D25" s="76"/>
      <c r="E25" s="64"/>
    </row>
    <row r="26" spans="1:9" x14ac:dyDescent="0.25">
      <c r="D26" s="71"/>
      <c r="E26" s="3">
        <f>SUM(D24:D25)</f>
        <v>0</v>
      </c>
    </row>
    <row r="27" spans="1:9" x14ac:dyDescent="0.25">
      <c r="D27" s="76"/>
      <c r="E27" s="3"/>
    </row>
    <row r="28" spans="1:9" ht="17.25" x14ac:dyDescent="0.25">
      <c r="A28" t="s">
        <v>446</v>
      </c>
      <c r="D28" s="71"/>
      <c r="E28" s="79">
        <f>E10-E20+E26</f>
        <v>192696.95</v>
      </c>
    </row>
    <row r="29" spans="1:9" x14ac:dyDescent="0.25">
      <c r="D29" s="71"/>
      <c r="E29" s="3"/>
    </row>
    <row r="30" spans="1:9" x14ac:dyDescent="0.25">
      <c r="D30" s="71"/>
      <c r="E30" s="3"/>
      <c r="I30" s="3"/>
    </row>
    <row r="31" spans="1:9" x14ac:dyDescent="0.25">
      <c r="D31" s="71"/>
      <c r="E31" s="3"/>
    </row>
    <row r="32" spans="1:9" x14ac:dyDescent="0.25">
      <c r="A32" s="1" t="s">
        <v>447</v>
      </c>
      <c r="D32" s="71"/>
      <c r="E32" s="3"/>
    </row>
    <row r="33" spans="1:5" x14ac:dyDescent="0.25">
      <c r="A33" s="53" t="s">
        <v>448</v>
      </c>
      <c r="D33" s="71"/>
      <c r="E33" s="71">
        <v>205007.35</v>
      </c>
    </row>
    <row r="34" spans="1:5" x14ac:dyDescent="0.25">
      <c r="A34" t="s">
        <v>449</v>
      </c>
      <c r="D34" s="71"/>
      <c r="E34" s="71">
        <f>Income!K36-200</f>
        <v>51750.49</v>
      </c>
    </row>
    <row r="35" spans="1:5" x14ac:dyDescent="0.25">
      <c r="A35" t="s">
        <v>450</v>
      </c>
      <c r="D35" s="71"/>
      <c r="E35" s="71">
        <f>Expenditure!E138-200+0.1</f>
        <v>64060.889999999992</v>
      </c>
    </row>
    <row r="36" spans="1:5" ht="17.25" x14ac:dyDescent="0.25">
      <c r="A36" t="s">
        <v>451</v>
      </c>
      <c r="D36" s="71"/>
      <c r="E36" s="80">
        <f>E33+E34-E35</f>
        <v>192696.95</v>
      </c>
    </row>
    <row r="37" spans="1:5" x14ac:dyDescent="0.25">
      <c r="D37" s="71"/>
      <c r="E37" s="3"/>
    </row>
    <row r="38" spans="1:5" x14ac:dyDescent="0.25">
      <c r="D38" s="71"/>
      <c r="E38" s="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7"/>
  <sheetViews>
    <sheetView zoomScale="110" zoomScaleNormal="110" workbookViewId="0">
      <selection activeCell="A6" sqref="A6"/>
    </sheetView>
  </sheetViews>
  <sheetFormatPr defaultColWidth="8.7109375" defaultRowHeight="15" x14ac:dyDescent="0.25"/>
  <cols>
    <col min="5" max="5" width="9.5703125" style="3" customWidth="1"/>
    <col min="6" max="7" width="9.85546875" customWidth="1"/>
    <col min="8" max="8" width="13.42578125" customWidth="1"/>
  </cols>
  <sheetData>
    <row r="1" spans="1:8" x14ac:dyDescent="0.25">
      <c r="A1" t="s">
        <v>0</v>
      </c>
      <c r="H1" t="s">
        <v>452</v>
      </c>
    </row>
    <row r="3" spans="1:8" s="81" customFormat="1" x14ac:dyDescent="0.25">
      <c r="E3" s="82" t="s">
        <v>67</v>
      </c>
      <c r="F3" s="83" t="s">
        <v>17</v>
      </c>
      <c r="G3" s="83" t="s">
        <v>17</v>
      </c>
      <c r="H3" s="83" t="s">
        <v>453</v>
      </c>
    </row>
    <row r="4" spans="1:8" s="81" customFormat="1" x14ac:dyDescent="0.25">
      <c r="E4" s="84" t="s">
        <v>454</v>
      </c>
      <c r="F4" s="83" t="s">
        <v>455</v>
      </c>
      <c r="G4" s="83" t="s">
        <v>456</v>
      </c>
      <c r="H4" s="83" t="s">
        <v>457</v>
      </c>
    </row>
    <row r="5" spans="1:8" x14ac:dyDescent="0.25">
      <c r="A5" t="s">
        <v>458</v>
      </c>
      <c r="E5" s="3">
        <v>12000</v>
      </c>
      <c r="H5" s="3">
        <f>E5+F5-G5</f>
        <v>12000</v>
      </c>
    </row>
    <row r="6" spans="1:8" x14ac:dyDescent="0.25">
      <c r="A6" t="s">
        <v>459</v>
      </c>
      <c r="E6" s="3">
        <v>0</v>
      </c>
      <c r="F6">
        <v>10000</v>
      </c>
      <c r="H6" s="3">
        <f>E6+F6-G6</f>
        <v>10000</v>
      </c>
    </row>
    <row r="7" spans="1:8" x14ac:dyDescent="0.25">
      <c r="A7" t="s">
        <v>460</v>
      </c>
      <c r="E7" s="3">
        <v>105000</v>
      </c>
      <c r="H7" s="3">
        <f>E7+F7-G7</f>
        <v>105000</v>
      </c>
    </row>
    <row r="8" spans="1:8" x14ac:dyDescent="0.25">
      <c r="A8" t="s">
        <v>461</v>
      </c>
      <c r="E8" s="3">
        <v>80000</v>
      </c>
      <c r="H8" s="3">
        <f>E8+F8-G8</f>
        <v>80000</v>
      </c>
    </row>
    <row r="9" spans="1:8" x14ac:dyDescent="0.25">
      <c r="A9" t="s">
        <v>462</v>
      </c>
      <c r="E9" s="3">
        <v>2247.98</v>
      </c>
      <c r="H9" s="3">
        <f>E9+F9-G9</f>
        <v>2247.98</v>
      </c>
    </row>
    <row r="10" spans="1:8" x14ac:dyDescent="0.25">
      <c r="E10" s="20">
        <f>SUM(E5:E9)</f>
        <v>199247.98</v>
      </c>
      <c r="F10" s="20">
        <f>SUM(F5:F9)</f>
        <v>10000</v>
      </c>
      <c r="G10" s="20">
        <f>SUM(G5:G9)</f>
        <v>0</v>
      </c>
      <c r="H10" s="20">
        <f>SUM(H5:H9)</f>
        <v>209247.98</v>
      </c>
    </row>
    <row r="15" spans="1:8" x14ac:dyDescent="0.25">
      <c r="A15" t="s">
        <v>463</v>
      </c>
      <c r="E15" s="3">
        <f>'Bank Reconciliation'!E36</f>
        <v>192696.95</v>
      </c>
    </row>
    <row r="16" spans="1:8" x14ac:dyDescent="0.25">
      <c r="A16" t="s">
        <v>464</v>
      </c>
      <c r="E16" s="3">
        <f>H10</f>
        <v>209247.98</v>
      </c>
    </row>
    <row r="17" spans="5:6" x14ac:dyDescent="0.25">
      <c r="E17" s="20">
        <f>E15-E16</f>
        <v>-16551.03</v>
      </c>
      <c r="F17" t="s">
        <v>457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Income</vt:lpstr>
      <vt:lpstr>Expenditure</vt:lpstr>
      <vt:lpstr>Budget</vt:lpstr>
      <vt:lpstr>VAT</vt:lpstr>
      <vt:lpstr>Bank Reconciliation</vt:lpstr>
      <vt:lpstr>Reserves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Dunholme Parish Council</dc:creator>
  <dc:description/>
  <cp:lastModifiedBy>Dunholme Parish Council</cp:lastModifiedBy>
  <cp:revision>12</cp:revision>
  <cp:lastPrinted>2020-06-06T18:45:22Z</cp:lastPrinted>
  <dcterms:created xsi:type="dcterms:W3CDTF">2017-04-12T17:17:37Z</dcterms:created>
  <dcterms:modified xsi:type="dcterms:W3CDTF">2021-06-05T10:29:23Z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